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Sheet1" sheetId="1" state="visible" r:id="rId2"/>
    <sheet name="Sheet2" sheetId="2" state="visible" r:id="rId3"/>
    <sheet name="Sheet3" sheetId="3" state="visible" r:id="rId4"/>
    <sheet name="Sheet3_2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<sst xmlns="http://schemas.openxmlformats.org/spreadsheetml/2006/main" count="148" uniqueCount="111">
  <si>
    <t xml:space="preserve">Tempe Commercial Rental Tax</t>
  </si>
  <si>
    <t xml:space="preserve">Maricopa Commercial Property Tax</t>
  </si>
  <si>
    <t xml:space="preserve">Tax Assessed Property Value</t>
  </si>
  <si>
    <t xml:space="preserve">HSL Monthly Rent</t>
  </si>
  <si>
    <t xml:space="preserve">Industrial Monthly Rent</t>
  </si>
  <si>
    <t xml:space="preserve">WFH Monthly Rent</t>
  </si>
  <si>
    <t xml:space="preserve">Full Occupancy Rent</t>
  </si>
  <si>
    <t xml:space="preserve">BOMA Commercial Property Report</t>
  </si>
  <si>
    <t xml:space="preserve">Occupancy Rate</t>
  </si>
  <si>
    <t xml:space="preserve">https://www.boma.org/BOMA/Research-Resources/3-BOMA-Spaces/Newsroom/PR91818.aspx</t>
  </si>
  <si>
    <t xml:space="preserve">Monthy Rent</t>
  </si>
  <si>
    <t xml:space="preserve">Annual Rent</t>
  </si>
  <si>
    <t xml:space="preserve">Annual Rental Tax</t>
  </si>
  <si>
    <t xml:space="preserve">Annual Property Tax</t>
  </si>
  <si>
    <t xml:space="preserve">Total Annual Tax</t>
  </si>
  <si>
    <t xml:space="preserve">Annual Cashflow After Tax</t>
  </si>
  <si>
    <t xml:space="preserve">Annual Maintenance</t>
  </si>
  <si>
    <t xml:space="preserve">Annual Utilities</t>
  </si>
  <si>
    <t xml:space="preserve">Does not count HSL or rented Industrial space</t>
  </si>
  <si>
    <t xml:space="preserve">Annual Management</t>
  </si>
  <si>
    <t xml:space="preserve">WAG? Legal, Property Management, Accounting</t>
  </si>
  <si>
    <t xml:space="preserve">Annual Expenses</t>
  </si>
  <si>
    <t xml:space="preserve">Annual Net Cashflow</t>
  </si>
  <si>
    <t xml:space="preserve">Net Cash * 18.74 = Property Value</t>
  </si>
  <si>
    <t xml:space="preserve">Break Even assuming net cashflow covers 20 year mortgage.</t>
  </si>
  <si>
    <t xml:space="preserve">Maximum Cost / ft2</t>
  </si>
  <si>
    <t xml:space="preserve">Property Value</t>
  </si>
  <si>
    <t xml:space="preserve">Cash Invested</t>
  </si>
  <si>
    <t xml:space="preserve">Loan Amount</t>
  </si>
  <si>
    <t xml:space="preserve">Annual Payment</t>
  </si>
  <si>
    <t xml:space="preserve">5% Return on Investment</t>
  </si>
  <si>
    <t xml:space="preserve">5% Return on Value</t>
  </si>
  <si>
    <t xml:space="preserve">1st Year Interest</t>
  </si>
  <si>
    <t xml:space="preserve">Remaining Loan</t>
  </si>
  <si>
    <t xml:space="preserve">1st Year Capital Acquired</t>
  </si>
  <si>
    <t xml:space="preserve">1st Year Net Payment</t>
  </si>
  <si>
    <t xml:space="preserve">1st Year Required Revenue</t>
  </si>
  <si>
    <t xml:space="preserve">Annual Operating Expenses</t>
  </si>
  <si>
    <t xml:space="preserve">Annual Taxes</t>
  </si>
  <si>
    <t xml:space="preserve">Annual Opportunity Cost</t>
  </si>
  <si>
    <t xml:space="preserve">Annual Out-of-Pocket</t>
  </si>
  <si>
    <t xml:space="preserve">Annual Cost</t>
  </si>
  <si>
    <t xml:space="preserve">Property Price</t>
  </si>
  <si>
    <t xml:space="preserve">APR</t>
  </si>
  <si>
    <t xml:space="preserve">percent</t>
  </si>
  <si>
    <t xml:space="preserve">Term</t>
  </si>
  <si>
    <t xml:space="preserve">months</t>
  </si>
  <si>
    <t xml:space="preserve">MPR</t>
  </si>
  <si>
    <t xml:space="preserve">Period</t>
  </si>
  <si>
    <t xml:space="preserve">Principle</t>
  </si>
  <si>
    <t xml:space="preserve">Interest</t>
  </si>
  <si>
    <t xml:space="preserve">Principle ROI</t>
  </si>
  <si>
    <t xml:space="preserve">Monthly Interest</t>
  </si>
  <si>
    <t xml:space="preserve">Annual Interest</t>
  </si>
  <si>
    <t xml:space="preserve">ROI @ 5%</t>
  </si>
  <si>
    <t xml:space="preserve">Tax</t>
  </si>
  <si>
    <t xml:space="preserve">Operating</t>
  </si>
  <si>
    <t xml:space="preserve">Total Cost</t>
  </si>
  <si>
    <t xml:space="preserve">tax is in Operating</t>
  </si>
  <si>
    <t xml:space="preserve">total cashflow out</t>
  </si>
  <si>
    <t xml:space="preserve">Building Cost</t>
  </si>
  <si>
    <t xml:space="preserve">Square Feet</t>
  </si>
  <si>
    <t xml:space="preserve">Price per Square Foot</t>
  </si>
  <si>
    <t xml:space="preserve">Initial Principle</t>
  </si>
  <si>
    <t xml:space="preserve">Loan APR</t>
  </si>
  <si>
    <t xml:space="preserve">Full Occupancy Monthly Rent</t>
  </si>
  <si>
    <t xml:space="preserve">Expected Occupancy</t>
  </si>
  <si>
    <t xml:space="preserve">Expected Monthly Rent</t>
  </si>
  <si>
    <t xml:space="preserve">Operating Cost as % of Rent</t>
  </si>
  <si>
    <t xml:space="preserve">Expected Monthly Operating</t>
  </si>
  <si>
    <t xml:space="preserve">Includes taxes, property maintenance, contractors, insurance</t>
  </si>
  <si>
    <t xml:space="preserve">Annual Inflation</t>
  </si>
  <si>
    <t xml:space="preserve">Expected Capital ROI</t>
  </si>
  <si>
    <t xml:space="preserve">Month</t>
  </si>
  <si>
    <t xml:space="preserve">Payment Period</t>
  </si>
  <si>
    <t xml:space="preserve">Loan Payment</t>
  </si>
  <si>
    <t xml:space="preserve">Interest Portion</t>
  </si>
  <si>
    <t xml:space="preserve">Principle Portion</t>
  </si>
  <si>
    <t xml:space="preserve">Running Interest</t>
  </si>
  <si>
    <t xml:space="preserve">Running Principle</t>
  </si>
  <si>
    <t xml:space="preserve">Capital Appreciation</t>
  </si>
  <si>
    <t xml:space="preserve">Appreciated Capital</t>
  </si>
  <si>
    <t xml:space="preserve">Interest Cost</t>
  </si>
  <si>
    <t xml:space="preserve">Operating Cost</t>
  </si>
  <si>
    <t xml:space="preserve">Rent</t>
  </si>
  <si>
    <t xml:space="preserve">ROI</t>
  </si>
  <si>
    <t xml:space="preserve">Annualized ROI as % of Capital</t>
  </si>
  <si>
    <t xml:space="preserve">ROI Over Expected Return</t>
  </si>
  <si>
    <t xml:space="preserve">Cost Including Principle Payment</t>
  </si>
  <si>
    <t xml:space="preserve">Free Cash Flow</t>
  </si>
  <si>
    <t xml:space="preserve">Annual FCF</t>
  </si>
  <si>
    <t xml:space="preserve">Reserve Fund</t>
  </si>
  <si>
    <t xml:space="preserve">Reserve Fund APR</t>
  </si>
  <si>
    <t xml:space="preserve">Low risk investment</t>
  </si>
  <si>
    <t xml:space="preserve">Building Square Feet</t>
  </si>
  <si>
    <t xml:space="preserve">Example ft2 from https://wiki.heatsynclabs.org/wiki/Ten_Thousand_Foot_Layout_Concept</t>
  </si>
  <si>
    <t xml:space="preserve">Example rent from https://wiki.heatsynclabs.org/wiki/Ten_Thousand_Foot_Layout_Concept</t>
  </si>
  <si>
    <t xml:space="preserve">Closing Costs</t>
  </si>
  <si>
    <t xml:space="preserve">Total Initial Cost</t>
  </si>
  <si>
    <t xml:space="preserve">One Quarter Share</t>
  </si>
  <si>
    <t xml:space="preserve">One Tenth Share</t>
  </si>
  <si>
    <t xml:space="preserve">One Twentieth Share</t>
  </si>
  <si>
    <t xml:space="preserve">See Also</t>
  </si>
  <si>
    <t xml:space="preserve">https://wiki.heatsynclabs.org/wiki/New_Space_Noodling_2020</t>
  </si>
  <si>
    <t xml:space="preserve">Capital + Reserve Fund</t>
  </si>
  <si>
    <t xml:space="preserve">Reserve Fund Return</t>
  </si>
  <si>
    <t xml:space="preserve">Month Return</t>
  </si>
  <si>
    <t xml:space="preserve">Running Return</t>
  </si>
  <si>
    <t xml:space="preserve">Annualized ROI</t>
  </si>
  <si>
    <t xml:space="preserve">Payable</t>
  </si>
  <si>
    <t xml:space="preserve">Running FCF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</si>
</sst>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%"/>
    <numFmt numFmtId="166" formatCode="[$$-409]#,##0.00;[RED]\-[$$-409]#,##0.00"/>
    <numFmt numFmtId="167" formatCode="[$$-409]#,##0;[RED]\-[$$-409]#,##0"/>
    <numFmt numFmtId="168" formatCode="#,##0"/>
    <numFmt numFmtId="169" formatCode="MM/DD/YY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5">
    <fill>
      <patternFill patternType="none"/>
    </fill>
    <fill>
      <patternFill patternType="gray125"/>
    </fill>
    <fill>
      <patternFill patternType="solid">
        <fgColor rgb="FFFFFB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E0EFD4"/>
        <bgColor rgb="FFFFFB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B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10" activeCellId="0" sqref="B10"/>
    </sheetView>
  </sheetViews>
  <sheetFormatPr defaultRowHeight="12.8" zeroHeight="false" outlineLevelRow="0" outlineLevelCol="0"/>
  <cols>
    <col collapsed="false" customWidth="true" hidden="false" outlineLevel="0" max="1" min="1" style="0" width="31.44"/>
    <col collapsed="false" customWidth="true" hidden="false" outlineLevel="0" max="2" min="2" style="0" width="12.96"/>
    <col collapsed="false" customWidth="false" hidden="false" outlineLevel="0" max="1025" min="3" style="0" width="11.52"/>
  </cols>
  <sheetData>
    <row r="2" customFormat="false" ht="12.8" hidden="false" customHeight="false" outlineLevel="0" collapsed="false">
      <c r="A2" s="0" t="s">
        <v>0</v>
      </c>
      <c r="B2" s="1" t="n">
        <v>0.018</v>
      </c>
    </row>
    <row r="3" customFormat="false" ht="12.8" hidden="false" customHeight="false" outlineLevel="0" collapsed="false">
      <c r="A3" s="0" t="s">
        <v>1</v>
      </c>
      <c r="B3" s="1" t="n">
        <v>0.0059</v>
      </c>
    </row>
    <row r="4" customFormat="false" ht="12.8" hidden="false" customHeight="false" outlineLevel="0" collapsed="false">
      <c r="A4" s="0" t="s">
        <v>2</v>
      </c>
      <c r="B4" s="2" t="n">
        <v>1200000</v>
      </c>
    </row>
    <row r="5" customFormat="false" ht="12.8" hidden="false" customHeight="false" outlineLevel="0" collapsed="false">
      <c r="A5" s="0" t="s">
        <v>3</v>
      </c>
      <c r="B5" s="2" t="n">
        <v>8000</v>
      </c>
    </row>
    <row r="6" customFormat="false" ht="12.8" hidden="false" customHeight="false" outlineLevel="0" collapsed="false">
      <c r="A6" s="0" t="s">
        <v>4</v>
      </c>
      <c r="B6" s="2" t="n">
        <v>3600</v>
      </c>
    </row>
    <row r="7" customFormat="false" ht="12.8" hidden="false" customHeight="false" outlineLevel="0" collapsed="false">
      <c r="A7" s="0" t="s">
        <v>5</v>
      </c>
      <c r="B7" s="2" t="n">
        <v>2300</v>
      </c>
    </row>
    <row r="8" customFormat="false" ht="12.8" hidden="false" customHeight="false" outlineLevel="0" collapsed="false">
      <c r="A8" s="0" t="s">
        <v>6</v>
      </c>
      <c r="B8" s="2" t="n">
        <f aca="false">B7+B6+B5</f>
        <v>13900</v>
      </c>
      <c r="C8" s="2" t="n">
        <f aca="false">B8/3.5</f>
        <v>3971.42857142857</v>
      </c>
      <c r="D8" s="2" t="n">
        <f aca="false">C8*12</f>
        <v>47657.1428571429</v>
      </c>
      <c r="F8" s="0" t="s">
        <v>7</v>
      </c>
    </row>
    <row r="9" customFormat="false" ht="12.8" hidden="false" customHeight="false" outlineLevel="0" collapsed="false">
      <c r="A9" s="0" t="s">
        <v>8</v>
      </c>
      <c r="B9" s="1" t="n">
        <v>0.9</v>
      </c>
      <c r="F9" s="0" t="s">
        <v>9</v>
      </c>
    </row>
    <row r="10" customFormat="false" ht="12.8" hidden="false" customHeight="false" outlineLevel="0" collapsed="false">
      <c r="A10" s="0" t="s">
        <v>10</v>
      </c>
      <c r="B10" s="2" t="n">
        <f aca="false">B8*B9</f>
        <v>12510</v>
      </c>
    </row>
    <row r="11" customFormat="false" ht="12.8" hidden="false" customHeight="false" outlineLevel="0" collapsed="false">
      <c r="A11" s="0" t="s">
        <v>11</v>
      </c>
      <c r="B11" s="3" t="n">
        <f aca="false">B10*12</f>
        <v>150120</v>
      </c>
    </row>
    <row r="12" customFormat="false" ht="12.8" hidden="false" customHeight="false" outlineLevel="0" collapsed="false">
      <c r="A12" s="0" t="s">
        <v>12</v>
      </c>
      <c r="B12" s="2" t="n">
        <f aca="false">B11*B2</f>
        <v>2702.16</v>
      </c>
    </row>
    <row r="13" customFormat="false" ht="12.8" hidden="false" customHeight="false" outlineLevel="0" collapsed="false">
      <c r="A13" s="0" t="s">
        <v>13</v>
      </c>
      <c r="B13" s="2" t="n">
        <f aca="false">B4*B3</f>
        <v>7080</v>
      </c>
    </row>
    <row r="14" customFormat="false" ht="12.8" hidden="false" customHeight="false" outlineLevel="0" collapsed="false">
      <c r="A14" s="0" t="s">
        <v>14</v>
      </c>
      <c r="B14" s="2" t="n">
        <f aca="false">B13+B12</f>
        <v>9782.16</v>
      </c>
    </row>
    <row r="15" customFormat="false" ht="12.8" hidden="false" customHeight="false" outlineLevel="0" collapsed="false">
      <c r="A15" s="0" t="s">
        <v>15</v>
      </c>
      <c r="B15" s="2" t="n">
        <f aca="false">B11-B14</f>
        <v>140337.84</v>
      </c>
    </row>
    <row r="16" customFormat="false" ht="12.8" hidden="false" customHeight="false" outlineLevel="0" collapsed="false">
      <c r="A16" s="0" t="s">
        <v>16</v>
      </c>
      <c r="B16" s="2" t="n">
        <v>20000</v>
      </c>
    </row>
    <row r="17" customFormat="false" ht="12.8" hidden="false" customHeight="false" outlineLevel="0" collapsed="false">
      <c r="A17" s="0" t="s">
        <v>17</v>
      </c>
      <c r="B17" s="2" t="n">
        <v>10000</v>
      </c>
      <c r="C17" s="0" t="s">
        <v>18</v>
      </c>
    </row>
    <row r="18" customFormat="false" ht="12.8" hidden="false" customHeight="false" outlineLevel="0" collapsed="false">
      <c r="A18" s="0" t="s">
        <v>19</v>
      </c>
      <c r="B18" s="2" t="n">
        <v>15000</v>
      </c>
      <c r="C18" s="0" t="s">
        <v>20</v>
      </c>
    </row>
    <row r="19" customFormat="false" ht="12.8" hidden="false" customHeight="false" outlineLevel="0" collapsed="false">
      <c r="A19" s="0" t="s">
        <v>21</v>
      </c>
      <c r="B19" s="2" t="n">
        <f aca="false">SUM(B16:B18)</f>
        <v>45000</v>
      </c>
    </row>
    <row r="20" customFormat="false" ht="12.8" hidden="false" customHeight="false" outlineLevel="0" collapsed="false">
      <c r="A20" s="0" t="s">
        <v>22</v>
      </c>
      <c r="B20" s="2" t="n">
        <f aca="false">B15-B19</f>
        <v>95337.84</v>
      </c>
    </row>
    <row r="21" customFormat="false" ht="12.8" hidden="false" customHeight="false" outlineLevel="0" collapsed="false">
      <c r="A21" s="0" t="s">
        <v>23</v>
      </c>
      <c r="B21" s="2" t="n">
        <f aca="false">B20*18.74</f>
        <v>1786631.1216</v>
      </c>
      <c r="C21" s="0" t="s">
        <v>24</v>
      </c>
    </row>
    <row r="22" customFormat="false" ht="12.8" hidden="false" customHeight="false" outlineLevel="0" collapsed="false">
      <c r="A22" s="0" t="s">
        <v>25</v>
      </c>
      <c r="B22" s="2" t="n">
        <f aca="false">B21/15425</f>
        <v>115.826977089141</v>
      </c>
    </row>
    <row r="25" customFormat="false" ht="12.8" hidden="false" customHeight="false" outlineLevel="0" collapsed="false">
      <c r="F25" s="0" t="n">
        <v>60</v>
      </c>
    </row>
    <row r="26" customFormat="false" ht="12.8" hidden="false" customHeight="false" outlineLevel="0" collapsed="false">
      <c r="B26" s="0" t="n">
        <v>1600000</v>
      </c>
      <c r="C26" s="0" t="n">
        <v>2000000</v>
      </c>
      <c r="F26" s="0" t="n">
        <v>800</v>
      </c>
    </row>
    <row r="27" customFormat="false" ht="12.8" hidden="false" customHeight="false" outlineLevel="0" collapsed="false">
      <c r="B27" s="0" t="n">
        <v>1200000</v>
      </c>
      <c r="C27" s="0" t="n">
        <v>1500000</v>
      </c>
      <c r="F27" s="0" t="n">
        <f aca="false">F26*F25</f>
        <v>48000</v>
      </c>
    </row>
    <row r="28" customFormat="false" ht="12.8" hidden="false" customHeight="false" outlineLevel="0" collapsed="false">
      <c r="B28" s="0" t="n">
        <v>85375.92</v>
      </c>
      <c r="C28" s="0" t="n">
        <v>106719.9</v>
      </c>
      <c r="F28" s="0" t="n">
        <f aca="false">F27/12</f>
        <v>4000</v>
      </c>
    </row>
    <row r="29" customFormat="false" ht="12.8" hidden="false" customHeight="false" outlineLevel="0" collapsed="false">
      <c r="B29" s="0" t="n">
        <f aca="false">B28/B26</f>
        <v>0.05335995</v>
      </c>
      <c r="C29" s="0" t="n">
        <f aca="false">C28/C26</f>
        <v>0.05335995</v>
      </c>
    </row>
    <row r="30" customFormat="false" ht="12.8" hidden="false" customHeight="false" outlineLevel="0" collapsed="false">
      <c r="B30" s="0" t="n">
        <f aca="false">1/B29</f>
        <v>18.7406472457339</v>
      </c>
    </row>
    <row r="34" customFormat="false" ht="12.8" hidden="false" customHeight="false" outlineLevel="0" collapsed="false">
      <c r="A34" s="0" t="s">
        <v>26</v>
      </c>
      <c r="B34" s="4" t="n">
        <v>1000000</v>
      </c>
    </row>
    <row r="35" customFormat="false" ht="12.8" hidden="false" customHeight="false" outlineLevel="0" collapsed="false">
      <c r="A35" s="0" t="s">
        <v>27</v>
      </c>
      <c r="B35" s="4" t="n">
        <v>250000</v>
      </c>
    </row>
    <row r="36" customFormat="false" ht="12.8" hidden="false" customHeight="false" outlineLevel="0" collapsed="false">
      <c r="A36" s="0" t="s">
        <v>28</v>
      </c>
      <c r="B36" s="4" t="n">
        <f aca="false">B34-B35</f>
        <v>750000</v>
      </c>
    </row>
    <row r="37" customFormat="false" ht="12.8" hidden="false" customHeight="false" outlineLevel="0" collapsed="false">
      <c r="A37" s="0" t="s">
        <v>29</v>
      </c>
      <c r="B37" s="4" t="n">
        <v>53559.95</v>
      </c>
      <c r="C37" s="4"/>
    </row>
    <row r="38" customFormat="false" ht="12.8" hidden="false" customHeight="false" outlineLevel="0" collapsed="false">
      <c r="A38" s="0" t="s">
        <v>30</v>
      </c>
      <c r="B38" s="4" t="n">
        <f aca="false">0.05*B35</f>
        <v>12500</v>
      </c>
    </row>
    <row r="39" customFormat="false" ht="12.8" hidden="false" customHeight="false" outlineLevel="0" collapsed="false">
      <c r="A39" s="0" t="s">
        <v>31</v>
      </c>
      <c r="B39" s="4" t="n">
        <f aca="false">0.05*B34</f>
        <v>50000</v>
      </c>
    </row>
    <row r="40" customFormat="false" ht="12.8" hidden="false" customHeight="false" outlineLevel="0" collapsed="false">
      <c r="A40" s="0" t="s">
        <v>32</v>
      </c>
      <c r="B40" s="4" t="n">
        <f aca="false">0.0375*B36</f>
        <v>28125</v>
      </c>
    </row>
    <row r="41" customFormat="false" ht="12.8" hidden="false" customHeight="false" outlineLevel="0" collapsed="false">
      <c r="A41" s="0" t="s">
        <v>33</v>
      </c>
      <c r="B41" s="4" t="n">
        <f aca="false">B36-(B37-B40)</f>
        <v>724565.05</v>
      </c>
    </row>
    <row r="42" customFormat="false" ht="12.8" hidden="false" customHeight="false" outlineLevel="0" collapsed="false">
      <c r="A42" s="0" t="s">
        <v>34</v>
      </c>
      <c r="B42" s="4" t="n">
        <f aca="false">B36-B41</f>
        <v>25434.95</v>
      </c>
    </row>
    <row r="43" customFormat="false" ht="12.8" hidden="false" customHeight="false" outlineLevel="0" collapsed="false">
      <c r="A43" s="0" t="s">
        <v>35</v>
      </c>
      <c r="B43" s="4" t="n">
        <f aca="false">B37-B42</f>
        <v>28125</v>
      </c>
    </row>
    <row r="44" customFormat="false" ht="12.8" hidden="false" customHeight="false" outlineLevel="0" collapsed="false">
      <c r="A44" s="0" t="s">
        <v>36</v>
      </c>
      <c r="B44" s="4" t="n">
        <f aca="false">B43+B38</f>
        <v>40625</v>
      </c>
    </row>
    <row r="45" customFormat="false" ht="12.8" hidden="false" customHeight="false" outlineLevel="0" collapsed="false">
      <c r="A45" s="0" t="s">
        <v>37</v>
      </c>
      <c r="B45" s="2" t="n">
        <v>20000</v>
      </c>
    </row>
    <row r="46" customFormat="false" ht="12.8" hidden="false" customHeight="false" outlineLevel="0" collapsed="false">
      <c r="A46" s="0" t="s">
        <v>38</v>
      </c>
      <c r="B46" s="2" t="n">
        <f aca="false">0.5*B14</f>
        <v>4891.08</v>
      </c>
    </row>
    <row r="48" customFormat="false" ht="12.8" hidden="false" customHeight="false" outlineLevel="0" collapsed="false">
      <c r="A48" s="0" t="s">
        <v>39</v>
      </c>
      <c r="B48" s="4" t="n">
        <f aca="false">0.05 *B35</f>
        <v>12500</v>
      </c>
    </row>
    <row r="49" customFormat="false" ht="12.8" hidden="false" customHeight="false" outlineLevel="0" collapsed="false">
      <c r="A49" s="0" t="s">
        <v>40</v>
      </c>
      <c r="B49" s="2" t="n">
        <f aca="false">B45+B46+B43</f>
        <v>53016.08</v>
      </c>
    </row>
    <row r="50" customFormat="false" ht="12.8" hidden="false" customHeight="false" outlineLevel="0" collapsed="false">
      <c r="A50" s="0" t="s">
        <v>41</v>
      </c>
      <c r="B50" s="2" t="n">
        <f aca="false">B49+B48</f>
        <v>65516.08</v>
      </c>
    </row>
    <row r="51" customFormat="false" ht="12.8" hidden="false" customHeight="false" outlineLevel="0" collapsed="false">
      <c r="B51" s="2" t="n">
        <f aca="false">B50*2</f>
        <v>131032.16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30" activeCellId="0" sqref="B30"/>
    </sheetView>
  </sheetViews>
  <sheetFormatPr defaultRowHeight="12.8" zeroHeight="false" outlineLevelRow="0" outlineLevelCol="0"/>
  <cols>
    <col collapsed="false" customWidth="true" hidden="false" outlineLevel="0" max="1" min="1" style="0" width="16.33"/>
    <col collapsed="false" customWidth="true" hidden="false" outlineLevel="0" max="2" min="2" style="0" width="13.29"/>
    <col collapsed="false" customWidth="false" hidden="false" outlineLevel="0" max="1025" min="3" style="0" width="11.52"/>
  </cols>
  <sheetData>
    <row r="1" customFormat="false" ht="12.8" hidden="false" customHeight="false" outlineLevel="0" collapsed="false">
      <c r="A1" s="0" t="s">
        <v>42</v>
      </c>
      <c r="B1" s="2" t="n">
        <v>2000000</v>
      </c>
    </row>
    <row r="2" customFormat="false" ht="12.8" hidden="false" customHeight="false" outlineLevel="0" collapsed="false">
      <c r="A2" s="0" t="s">
        <v>28</v>
      </c>
      <c r="B2" s="2" t="n">
        <f aca="false">B1*0.75</f>
        <v>1500000</v>
      </c>
    </row>
    <row r="3" customFormat="false" ht="12.8" hidden="false" customHeight="false" outlineLevel="0" collapsed="false">
      <c r="A3" s="0" t="s">
        <v>43</v>
      </c>
      <c r="B3" s="1" t="n">
        <v>0.0375</v>
      </c>
      <c r="C3" s="0" t="s">
        <v>44</v>
      </c>
    </row>
    <row r="4" customFormat="false" ht="12.8" hidden="false" customHeight="false" outlineLevel="0" collapsed="false">
      <c r="A4" s="0" t="s">
        <v>45</v>
      </c>
      <c r="B4" s="0" t="n">
        <v>240</v>
      </c>
      <c r="C4" s="0" t="s">
        <v>46</v>
      </c>
    </row>
    <row r="5" customFormat="false" ht="12.8" hidden="false" customHeight="false" outlineLevel="0" collapsed="false">
      <c r="B5" s="2" t="n">
        <f aca="false">PMT(B3/12, B4, B2, 0, 0)</f>
        <v>-8893.32472440334</v>
      </c>
    </row>
    <row r="6" customFormat="false" ht="12.8" hidden="false" customHeight="false" outlineLevel="0" collapsed="false">
      <c r="B6" s="2" t="n">
        <f aca="false">B5*12</f>
        <v>-106719.89669284</v>
      </c>
    </row>
    <row r="10" customFormat="false" ht="12.8" hidden="false" customHeight="false" outlineLevel="0" collapsed="false">
      <c r="A10" s="0" t="s">
        <v>43</v>
      </c>
      <c r="B10" s="1" t="n">
        <f aca="false">B3</f>
        <v>0.0375</v>
      </c>
    </row>
    <row r="11" customFormat="false" ht="12.8" hidden="false" customHeight="false" outlineLevel="0" collapsed="false">
      <c r="A11" s="0" t="s">
        <v>47</v>
      </c>
      <c r="B11" s="0" t="n">
        <f aca="false">B10/12</f>
        <v>0.003125</v>
      </c>
    </row>
    <row r="12" customFormat="false" ht="12.8" hidden="false" customHeight="false" outlineLevel="0" collapsed="false">
      <c r="A12" s="0" t="s">
        <v>48</v>
      </c>
      <c r="B12" s="0" t="n">
        <v>1</v>
      </c>
      <c r="C12" s="0" t="n">
        <v>144</v>
      </c>
      <c r="D12" s="0" t="n">
        <f aca="false">C12+1</f>
        <v>145</v>
      </c>
      <c r="E12" s="0" t="n">
        <f aca="false">D12+1</f>
        <v>146</v>
      </c>
      <c r="F12" s="0" t="n">
        <f aca="false">E12+1</f>
        <v>147</v>
      </c>
      <c r="G12" s="0" t="n">
        <f aca="false">F12+1</f>
        <v>148</v>
      </c>
      <c r="H12" s="0" t="n">
        <f aca="false">G12+1</f>
        <v>149</v>
      </c>
      <c r="I12" s="0" t="n">
        <f aca="false">H12+1</f>
        <v>150</v>
      </c>
      <c r="J12" s="0" t="n">
        <f aca="false">I12+1</f>
        <v>151</v>
      </c>
      <c r="K12" s="0" t="n">
        <f aca="false">J12+1</f>
        <v>152</v>
      </c>
      <c r="L12" s="0" t="n">
        <f aca="false">K12+1</f>
        <v>153</v>
      </c>
      <c r="M12" s="0" t="n">
        <f aca="false">L12+1</f>
        <v>154</v>
      </c>
    </row>
    <row r="13" customFormat="false" ht="12.8" hidden="false" customHeight="false" outlineLevel="0" collapsed="false">
      <c r="A13" s="0" t="s">
        <v>49</v>
      </c>
      <c r="B13" s="2" t="n">
        <f aca="false">PPMT($B11, B12, $B4, $B2, 0, 0)</f>
        <v>-4205.82472440334</v>
      </c>
      <c r="C13" s="2" t="n">
        <f aca="false">PPMT($B11, C12, $B4, $B2, 0, 0)</f>
        <v>-6570.88556589383</v>
      </c>
      <c r="D13" s="2" t="n">
        <f aca="false">PPMT($B11, D12, $B4, $B2, 0, 0)</f>
        <v>-6591.41958328725</v>
      </c>
      <c r="E13" s="2" t="n">
        <f aca="false">PPMT($B11, E12, $B4, $B2, 0, 0)</f>
        <v>-6612.01776948502</v>
      </c>
      <c r="F13" s="2" t="n">
        <f aca="false">PPMT($B11, F12, $B4, $B2, 0, 0)</f>
        <v>-6632.68032501466</v>
      </c>
      <c r="G13" s="2" t="n">
        <f aca="false">PPMT($B11, G12, $B4, $B2, 0, 0)</f>
        <v>-6653.40745103034</v>
      </c>
      <c r="H13" s="2" t="n">
        <f aca="false">PPMT($B11, H12, $B4, $B2, 0, 0)</f>
        <v>-6674.19934931481</v>
      </c>
      <c r="I13" s="2" t="n">
        <f aca="false">PPMT($B11, I12, $B4, $B2, 0, 0)</f>
        <v>-6695.05622228142</v>
      </c>
      <c r="J13" s="2" t="n">
        <f aca="false">PPMT($B11, J12, $B4, $B2, 0, 0)</f>
        <v>-6715.97827297604</v>
      </c>
      <c r="K13" s="2" t="n">
        <f aca="false">PPMT($B11, K12, $B4, $B2, 0, 0)</f>
        <v>-6736.9657050791</v>
      </c>
      <c r="L13" s="2" t="n">
        <f aca="false">PPMT($B11, L12, $B4, $B2, 0, 0)</f>
        <v>-6758.01872290747</v>
      </c>
      <c r="M13" s="2" t="n">
        <f aca="false">PPMT($B11, M12, $B4, $B2, 0, 0)</f>
        <v>-6779.13753141656</v>
      </c>
    </row>
    <row r="16" customFormat="false" ht="12.8" hidden="false" customHeight="false" outlineLevel="0" collapsed="false">
      <c r="A16" s="0" t="s">
        <v>50</v>
      </c>
      <c r="B16" s="2" t="n">
        <f aca="false">IPMT($B11, B12, $B4, $B2, 0, 0)</f>
        <v>-4687.5</v>
      </c>
      <c r="C16" s="2" t="n">
        <f aca="false">IPMT($B11, C12, $B4, $B2, 0, 0)</f>
        <v>-2322.4391585095</v>
      </c>
      <c r="D16" s="2" t="n">
        <f aca="false">IPMT($B11, D12, $B4, $B2, 0, 0)</f>
        <v>-2301.90514111608</v>
      </c>
      <c r="E16" s="2" t="n">
        <f aca="false">IPMT($B11, E12, $B4, $B2, 0, 0)</f>
        <v>-2281.30695491831</v>
      </c>
      <c r="F16" s="2" t="n">
        <f aca="false">IPMT($B11, F12, $B4, $B2, 0, 0)</f>
        <v>-2260.64439938867</v>
      </c>
      <c r="G16" s="2" t="n">
        <f aca="false">IPMT($B11, G12, $B4, $B2, 0, 0)</f>
        <v>-2239.917273373</v>
      </c>
      <c r="H16" s="2" t="n">
        <f aca="false">IPMT($B11, H12, $B4, $B2, 0, 0)</f>
        <v>-2219.12537508853</v>
      </c>
      <c r="I16" s="2" t="n">
        <f aca="false">IPMT($B11, I12, $B4, $B2, 0, 0)</f>
        <v>-2198.26850212192</v>
      </c>
      <c r="J16" s="2" t="n">
        <f aca="false">IPMT($B11, J12, $B4, $B2, 0, 0)</f>
        <v>-2177.34645142729</v>
      </c>
      <c r="K16" s="2" t="n">
        <f aca="false">IPMT($B11, K12, $B4, $B2, 0, 0)</f>
        <v>-2156.35901932424</v>
      </c>
      <c r="L16" s="2" t="n">
        <f aca="false">IPMT($B11, L12, $B4, $B2, 0, 0)</f>
        <v>-2135.30600149587</v>
      </c>
      <c r="M16" s="2" t="n">
        <f aca="false">IPMT($B11, M12, $B4, $B2, 0, 0)</f>
        <v>-2114.18719298678</v>
      </c>
      <c r="N16" s="2" t="n">
        <f aca="false">SUM(B16:M16)</f>
        <v>-29094.3054697502</v>
      </c>
    </row>
    <row r="17" customFormat="false" ht="12.8" hidden="false" customHeight="false" outlineLevel="0" collapsed="false">
      <c r="A17" s="0" t="s">
        <v>51</v>
      </c>
      <c r="B17" s="2" t="n">
        <f aca="false">B13*0.05</f>
        <v>-210.291236220167</v>
      </c>
      <c r="C17" s="2" t="n">
        <f aca="false">C13*0.05</f>
        <v>-328.544278294692</v>
      </c>
      <c r="D17" s="2" t="n">
        <f aca="false">D13*0.05</f>
        <v>-329.570979164363</v>
      </c>
      <c r="E17" s="2" t="n">
        <f aca="false">E13*0.05</f>
        <v>-330.600888474251</v>
      </c>
      <c r="F17" s="2" t="n">
        <f aca="false">F13*0.05</f>
        <v>-331.634016250733</v>
      </c>
      <c r="G17" s="2" t="n">
        <f aca="false">G13*0.05</f>
        <v>-332.670372551517</v>
      </c>
      <c r="H17" s="2" t="n">
        <f aca="false">H13*0.05</f>
        <v>-333.70996746574</v>
      </c>
      <c r="I17" s="2" t="n">
        <f aca="false">I13*0.05</f>
        <v>-334.752811114071</v>
      </c>
      <c r="J17" s="2" t="n">
        <f aca="false">J13*0.05</f>
        <v>-335.798913648802</v>
      </c>
      <c r="K17" s="2" t="n">
        <f aca="false">K13*0.05</f>
        <v>-336.848285253955</v>
      </c>
      <c r="L17" s="2" t="n">
        <f aca="false">L13*0.05</f>
        <v>-337.900936145373</v>
      </c>
      <c r="M17" s="2" t="n">
        <f aca="false">M13*0.05</f>
        <v>-338.956876570828</v>
      </c>
    </row>
    <row r="18" customFormat="false" ht="12.8" hidden="false" customHeight="false" outlineLevel="0" collapsed="false">
      <c r="B18" s="2" t="n">
        <f aca="false">B16*12</f>
        <v>-56250</v>
      </c>
      <c r="C18" s="2" t="n">
        <f aca="false">C16*12/0.04</f>
        <v>-696731.747552851</v>
      </c>
    </row>
    <row r="19" customFormat="false" ht="12.8" hidden="false" customHeight="false" outlineLevel="0" collapsed="false">
      <c r="C19" s="0" t="n">
        <f aca="false">0.05*750000/12</f>
        <v>3125</v>
      </c>
    </row>
    <row r="20" customFormat="false" ht="12.8" hidden="false" customHeight="false" outlineLevel="0" collapsed="false">
      <c r="A20" s="0" t="s">
        <v>52</v>
      </c>
      <c r="B20" s="2" t="n">
        <f aca="false">B16</f>
        <v>-4687.5</v>
      </c>
    </row>
    <row r="21" customFormat="false" ht="12.8" hidden="false" customHeight="false" outlineLevel="0" collapsed="false">
      <c r="A21" s="0" t="s">
        <v>53</v>
      </c>
      <c r="B21" s="2" t="n">
        <f aca="false">B20*12</f>
        <v>-56250</v>
      </c>
    </row>
    <row r="22" customFormat="false" ht="12.8" hidden="false" customHeight="false" outlineLevel="0" collapsed="false">
      <c r="A22" s="0" t="s">
        <v>49</v>
      </c>
      <c r="B22" s="2" t="n">
        <v>500000</v>
      </c>
    </row>
    <row r="23" customFormat="false" ht="12.8" hidden="false" customHeight="false" outlineLevel="0" collapsed="false">
      <c r="A23" s="0" t="s">
        <v>54</v>
      </c>
      <c r="B23" s="2" t="n">
        <f aca="false">B22*-0.05</f>
        <v>-25000</v>
      </c>
    </row>
    <row r="24" customFormat="false" ht="12.8" hidden="false" customHeight="false" outlineLevel="0" collapsed="false">
      <c r="A24" s="0" t="s">
        <v>55</v>
      </c>
      <c r="B24" s="2" t="n">
        <v>-10000</v>
      </c>
    </row>
    <row r="25" customFormat="false" ht="12.8" hidden="false" customHeight="false" outlineLevel="0" collapsed="false">
      <c r="A25" s="0" t="s">
        <v>56</v>
      </c>
      <c r="B25" s="2" t="n">
        <v>-45000</v>
      </c>
    </row>
    <row r="26" customFormat="false" ht="12.8" hidden="false" customHeight="false" outlineLevel="0" collapsed="false">
      <c r="A26" s="0" t="s">
        <v>57</v>
      </c>
      <c r="B26" s="5" t="n">
        <f aca="false">B25+B24+B23+B21</f>
        <v>-136250</v>
      </c>
    </row>
    <row r="27" customFormat="false" ht="12.8" hidden="false" customHeight="false" outlineLevel="0" collapsed="false">
      <c r="A27" s="0" t="s">
        <v>58</v>
      </c>
      <c r="B27" s="3" t="n">
        <f aca="false">B26+10000</f>
        <v>-126250</v>
      </c>
    </row>
    <row r="29" customFormat="false" ht="12.8" hidden="false" customHeight="false" outlineLevel="0" collapsed="false">
      <c r="A29" s="0" t="s">
        <v>59</v>
      </c>
      <c r="B29" s="2" t="n">
        <f aca="false">B6+B25</f>
        <v>-151719.89669284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T25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L5" activeCellId="0" sqref="L5"/>
    </sheetView>
  </sheetViews>
  <sheetFormatPr defaultRowHeight="12.8" zeroHeight="false" outlineLevelRow="0" outlineLevelCol="0"/>
  <cols>
    <col collapsed="false" customWidth="true" hidden="false" outlineLevel="0" max="1" min="1" style="6" width="28.45"/>
    <col collapsed="false" customWidth="true" hidden="false" outlineLevel="0" max="2" min="2" style="6" width="15.52"/>
    <col collapsed="false" customWidth="true" hidden="false" outlineLevel="0" max="3" min="3" style="6" width="11.72"/>
    <col collapsed="false" customWidth="true" hidden="false" outlineLevel="0" max="4" min="4" style="6" width="12.04"/>
    <col collapsed="false" customWidth="true" hidden="false" outlineLevel="0" max="5" min="5" style="6" width="11.72"/>
    <col collapsed="false" customWidth="true" hidden="false" outlineLevel="0" max="6" min="6" style="6" width="13.12"/>
    <col collapsed="false" customWidth="true" hidden="false" outlineLevel="0" max="7" min="7" style="6" width="14.81"/>
    <col collapsed="false" customWidth="true" hidden="false" outlineLevel="0" max="8" min="8" style="6" width="12.19"/>
    <col collapsed="false" customWidth="true" hidden="false" outlineLevel="0" max="9" min="9" style="6" width="14.81"/>
    <col collapsed="false" customWidth="false" hidden="false" outlineLevel="0" max="18" min="10" style="6" width="11.52"/>
    <col collapsed="false" customWidth="true" hidden="false" outlineLevel="0" max="19" min="19" style="6" width="12.04"/>
    <col collapsed="false" customWidth="false" hidden="false" outlineLevel="0" max="1025" min="20" style="6" width="11.52"/>
  </cols>
  <sheetData>
    <row r="2" customFormat="false" ht="12.8" hidden="false" customHeight="false" outlineLevel="0" collapsed="false">
      <c r="A2" s="6" t="s">
        <v>60</v>
      </c>
      <c r="B2" s="7" t="n">
        <v>2000000</v>
      </c>
    </row>
    <row r="3" customFormat="false" ht="12.8" hidden="false" customHeight="false" outlineLevel="0" collapsed="false">
      <c r="A3" s="6" t="s">
        <v>61</v>
      </c>
      <c r="B3" s="8" t="n">
        <v>15425</v>
      </c>
    </row>
    <row r="4" customFormat="false" ht="12.8" hidden="false" customHeight="false" outlineLevel="0" collapsed="false">
      <c r="A4" s="6" t="s">
        <v>62</v>
      </c>
      <c r="B4" s="7" t="n">
        <f aca="false">B2/B3</f>
        <v>129.659643435981</v>
      </c>
    </row>
    <row r="5" customFormat="false" ht="12.8" hidden="false" customHeight="false" outlineLevel="0" collapsed="false">
      <c r="A5" s="6" t="s">
        <v>28</v>
      </c>
      <c r="B5" s="7" t="n">
        <f aca="false">B2*0.75</f>
        <v>1500000</v>
      </c>
      <c r="J5" s="7"/>
    </row>
    <row r="6" customFormat="false" ht="12.8" hidden="false" customHeight="false" outlineLevel="0" collapsed="false">
      <c r="A6" s="6" t="s">
        <v>63</v>
      </c>
      <c r="B6" s="7" t="n">
        <f aca="false">B2-B5</f>
        <v>500000</v>
      </c>
    </row>
    <row r="7" customFormat="false" ht="12.8" hidden="false" customHeight="false" outlineLevel="0" collapsed="false">
      <c r="A7" s="6" t="s">
        <v>64</v>
      </c>
      <c r="B7" s="9" t="n">
        <v>0.0375</v>
      </c>
    </row>
    <row r="8" customFormat="false" ht="12.8" hidden="false" customHeight="false" outlineLevel="0" collapsed="false">
      <c r="A8" s="6" t="s">
        <v>65</v>
      </c>
      <c r="B8" s="7" t="n">
        <v>13900</v>
      </c>
    </row>
    <row r="9" customFormat="false" ht="12.8" hidden="false" customHeight="false" outlineLevel="0" collapsed="false">
      <c r="A9" s="6" t="s">
        <v>66</v>
      </c>
      <c r="B9" s="9" t="n">
        <v>0.9</v>
      </c>
    </row>
    <row r="10" customFormat="false" ht="12.8" hidden="false" customHeight="false" outlineLevel="0" collapsed="false">
      <c r="A10" s="6" t="s">
        <v>67</v>
      </c>
      <c r="B10" s="7" t="n">
        <f aca="false">B8*B9</f>
        <v>12510</v>
      </c>
    </row>
    <row r="11" customFormat="false" ht="12.8" hidden="false" customHeight="false" outlineLevel="0" collapsed="false">
      <c r="A11" s="6" t="s">
        <v>68</v>
      </c>
      <c r="B11" s="9" t="n">
        <f aca="false">1.54/5.36</f>
        <v>0.287313432835821</v>
      </c>
      <c r="C11" s="6" t="s">
        <v>9</v>
      </c>
    </row>
    <row r="12" customFormat="false" ht="12.8" hidden="false" customHeight="false" outlineLevel="0" collapsed="false">
      <c r="A12" s="6" t="s">
        <v>69</v>
      </c>
      <c r="B12" s="7" t="n">
        <f aca="false">B8*B11</f>
        <v>3993.65671641791</v>
      </c>
      <c r="C12" s="6" t="s">
        <v>70</v>
      </c>
    </row>
    <row r="13" customFormat="false" ht="12.8" hidden="false" customHeight="false" outlineLevel="0" collapsed="false">
      <c r="A13" s="6" t="s">
        <v>71</v>
      </c>
      <c r="B13" s="9" t="n">
        <v>0.02</v>
      </c>
    </row>
    <row r="14" customFormat="false" ht="12.8" hidden="false" customHeight="false" outlineLevel="0" collapsed="false">
      <c r="A14" s="6" t="s">
        <v>72</v>
      </c>
      <c r="B14" s="9" t="n">
        <v>0.05</v>
      </c>
    </row>
    <row r="15" customFormat="false" ht="12.8" hidden="false" customHeight="false" outlineLevel="0" collapsed="false">
      <c r="B15" s="9"/>
    </row>
    <row r="16" customFormat="false" ht="50.8" hidden="false" customHeight="true" outlineLevel="0" collapsed="false">
      <c r="A16" s="10" t="s">
        <v>73</v>
      </c>
      <c r="B16" s="10" t="s">
        <v>74</v>
      </c>
      <c r="C16" s="10" t="s">
        <v>75</v>
      </c>
      <c r="D16" s="10" t="s">
        <v>76</v>
      </c>
      <c r="E16" s="10" t="s">
        <v>77</v>
      </c>
      <c r="F16" s="10" t="s">
        <v>78</v>
      </c>
      <c r="G16" s="10" t="s">
        <v>79</v>
      </c>
      <c r="H16" s="10" t="s">
        <v>80</v>
      </c>
      <c r="I16" s="10" t="s">
        <v>81</v>
      </c>
      <c r="J16" s="10" t="s">
        <v>82</v>
      </c>
      <c r="K16" s="10" t="s">
        <v>83</v>
      </c>
      <c r="L16" s="10" t="s">
        <v>57</v>
      </c>
      <c r="M16" s="10" t="s">
        <v>84</v>
      </c>
      <c r="N16" s="10" t="s">
        <v>85</v>
      </c>
      <c r="O16" s="10" t="s">
        <v>86</v>
      </c>
      <c r="P16" s="10" t="s">
        <v>87</v>
      </c>
      <c r="Q16" s="10" t="s">
        <v>88</v>
      </c>
      <c r="R16" s="10" t="s">
        <v>84</v>
      </c>
      <c r="S16" s="10" t="s">
        <v>89</v>
      </c>
      <c r="T16" s="10" t="s">
        <v>90</v>
      </c>
    </row>
    <row r="17" customFormat="false" ht="12.8" hidden="false" customHeight="false" outlineLevel="0" collapsed="false">
      <c r="A17" s="11" t="n">
        <v>44287</v>
      </c>
      <c r="B17" s="6" t="n">
        <v>1</v>
      </c>
      <c r="C17" s="7" t="n">
        <f aca="false">-1 *PMT(B$7/12, 240, B$5)</f>
        <v>8893.32472440334</v>
      </c>
      <c r="D17" s="7" t="n">
        <f aca="false">-1 * IPMT(B$7/12, B17, 240, B$5)</f>
        <v>4687.5</v>
      </c>
      <c r="E17" s="7" t="n">
        <f aca="false">-1 * PPMT(B$7/12, B17, 240, B$5)</f>
        <v>4205.82472440334</v>
      </c>
      <c r="F17" s="7" t="n">
        <f aca="false">D17</f>
        <v>4687.5</v>
      </c>
      <c r="G17" s="7" t="n">
        <f aca="false">E17+B6</f>
        <v>504205.824724403</v>
      </c>
      <c r="H17" s="7" t="n">
        <f aca="false">B2*B$13/12</f>
        <v>3333.33333333333</v>
      </c>
      <c r="I17" s="7" t="n">
        <f aca="false">G17+H17</f>
        <v>507539.158057737</v>
      </c>
      <c r="J17" s="7" t="n">
        <f aca="false">D17</f>
        <v>4687.5</v>
      </c>
      <c r="K17" s="7" t="n">
        <f aca="false">B$12</f>
        <v>3993.65671641791</v>
      </c>
      <c r="L17" s="7" t="n">
        <f aca="false">K17+J17</f>
        <v>8681.15671641791</v>
      </c>
      <c r="M17" s="7" t="n">
        <f aca="false">B$10</f>
        <v>12510</v>
      </c>
      <c r="N17" s="7" t="n">
        <f aca="false">M17-L17</f>
        <v>3828.84328358209</v>
      </c>
      <c r="O17" s="12" t="n">
        <f aca="false">12*N17/I17</f>
        <v>0.0905272404572936</v>
      </c>
      <c r="P17" s="12" t="n">
        <f aca="false">O17-B$14</f>
        <v>0.0405272404572936</v>
      </c>
      <c r="Q17" s="7" t="n">
        <f aca="false">K17+C17</f>
        <v>12886.9814408212</v>
      </c>
      <c r="R17" s="7" t="n">
        <f aca="false">B$10</f>
        <v>12510</v>
      </c>
      <c r="S17" s="13" t="n">
        <f aca="false">R17-Q17</f>
        <v>-376.981440821246</v>
      </c>
    </row>
    <row r="18" customFormat="false" ht="12.8" hidden="false" customHeight="false" outlineLevel="0" collapsed="false">
      <c r="A18" s="11" t="n">
        <f aca="false">A17+ORG.OPENOFFICE.DAYSINMONTH(A17)</f>
        <v>44317</v>
      </c>
      <c r="B18" s="6" t="n">
        <f aca="false">B17+1</f>
        <v>2</v>
      </c>
      <c r="C18" s="7" t="n">
        <f aca="false">-1 *PMT(B$7/12, 240, B$5)</f>
        <v>8893.32472440334</v>
      </c>
      <c r="D18" s="7" t="n">
        <f aca="false">-1 * IPMT(B$7/12, B18, 240, B$5)</f>
        <v>4674.35679773624</v>
      </c>
      <c r="E18" s="7" t="n">
        <f aca="false">-1 * PPMT(B$7/12, B18, 240, B$5)</f>
        <v>4218.9679266671</v>
      </c>
      <c r="F18" s="7" t="n">
        <f aca="false">F17+D18</f>
        <v>9361.85679773624</v>
      </c>
      <c r="G18" s="7" t="n">
        <f aca="false">E18+G17</f>
        <v>508424.79265107</v>
      </c>
      <c r="H18" s="7" t="n">
        <f aca="false">H17+B$2*B$13/12</f>
        <v>6666.66666666667</v>
      </c>
      <c r="I18" s="7" t="n">
        <f aca="false">G18+H18</f>
        <v>515091.459317737</v>
      </c>
      <c r="J18" s="7" t="n">
        <f aca="false">D18</f>
        <v>4674.35679773624</v>
      </c>
      <c r="K18" s="7" t="n">
        <f aca="false">K17*(1+(B$13/12))</f>
        <v>4000.31281094527</v>
      </c>
      <c r="L18" s="7" t="n">
        <f aca="false">K18+J18</f>
        <v>8674.66960868151</v>
      </c>
      <c r="M18" s="7" t="n">
        <f aca="false">M17*(1+(B$13/12))</f>
        <v>12530.85</v>
      </c>
      <c r="N18" s="7" t="n">
        <f aca="false">M18-L18</f>
        <v>3856.18039131849</v>
      </c>
      <c r="O18" s="12" t="n">
        <f aca="false">12*N18/I18</f>
        <v>0.0898367927845555</v>
      </c>
      <c r="P18" s="12" t="n">
        <f aca="false">O18-B$14</f>
        <v>0.0398367927845555</v>
      </c>
      <c r="Q18" s="7" t="n">
        <f aca="false">K18+C18</f>
        <v>12893.6375353486</v>
      </c>
      <c r="R18" s="7" t="n">
        <f aca="false">R17*(1+(B$13/12))</f>
        <v>12530.85</v>
      </c>
      <c r="S18" s="13" t="n">
        <f aca="false">R18-Q18</f>
        <v>-362.787535348609</v>
      </c>
    </row>
    <row r="19" customFormat="false" ht="12.8" hidden="false" customHeight="false" outlineLevel="0" collapsed="false">
      <c r="A19" s="11" t="n">
        <f aca="false">A18+ORG.OPENOFFICE.DAYSINMONTH(A18)</f>
        <v>44348</v>
      </c>
      <c r="B19" s="6" t="n">
        <f aca="false">B18+1</f>
        <v>3</v>
      </c>
      <c r="C19" s="7" t="n">
        <f aca="false">-1 *PMT(B$7/12, 240, B$5)</f>
        <v>8893.32472440334</v>
      </c>
      <c r="D19" s="7" t="n">
        <f aca="false">-1 * IPMT(B$7/12, B19, 240, B$5)</f>
        <v>4661.1725229654</v>
      </c>
      <c r="E19" s="7" t="n">
        <f aca="false">-1 * PPMT(B$7/12, B19, 240, B$5)</f>
        <v>4232.15220143793</v>
      </c>
      <c r="F19" s="7" t="n">
        <f aca="false">F18+D19</f>
        <v>14023.0293207016</v>
      </c>
      <c r="G19" s="7" t="n">
        <f aca="false">E19+G18</f>
        <v>512656.944852508</v>
      </c>
      <c r="H19" s="7" t="n">
        <f aca="false">H18+B$2*B$13/12</f>
        <v>10000</v>
      </c>
      <c r="I19" s="7" t="n">
        <f aca="false">G19+H19</f>
        <v>522656.944852508</v>
      </c>
      <c r="J19" s="7" t="n">
        <f aca="false">D19</f>
        <v>4661.1725229654</v>
      </c>
      <c r="K19" s="7" t="n">
        <f aca="false">K18*(1+(B$13/12))</f>
        <v>4006.97999896352</v>
      </c>
      <c r="L19" s="7" t="n">
        <f aca="false">K19+J19</f>
        <v>8668.15252192892</v>
      </c>
      <c r="M19" s="7" t="n">
        <f aca="false">M18*(1+(B$13/12))</f>
        <v>12551.73475</v>
      </c>
      <c r="N19" s="7" t="n">
        <f aca="false">M19-L19</f>
        <v>3883.58222807108</v>
      </c>
      <c r="O19" s="12" t="n">
        <f aca="false">12*N19/I19</f>
        <v>0.0891655362008136</v>
      </c>
      <c r="P19" s="12" t="n">
        <f aca="false">O19-B$14</f>
        <v>0.0391655362008136</v>
      </c>
      <c r="Q19" s="7" t="n">
        <f aca="false">K19+C19</f>
        <v>12900.3047233669</v>
      </c>
      <c r="R19" s="7" t="n">
        <f aca="false">R18*(1+(B$13/12))</f>
        <v>12551.73475</v>
      </c>
      <c r="S19" s="13" t="n">
        <f aca="false">R19-Q19</f>
        <v>-348.56997336685</v>
      </c>
    </row>
    <row r="20" customFormat="false" ht="12.8" hidden="false" customHeight="false" outlineLevel="0" collapsed="false">
      <c r="A20" s="11" t="n">
        <f aca="false">A19+ORG.OPENOFFICE.DAYSINMONTH(A19)</f>
        <v>44378</v>
      </c>
      <c r="B20" s="6" t="n">
        <f aca="false">B19+1</f>
        <v>4</v>
      </c>
      <c r="C20" s="7" t="n">
        <f aca="false">-1 *PMT(B$7/12, 240, B$5)</f>
        <v>8893.32472440334</v>
      </c>
      <c r="D20" s="7" t="n">
        <f aca="false">-1 * IPMT(B$7/12, B20, 240, B$5)</f>
        <v>4647.94704733591</v>
      </c>
      <c r="E20" s="7" t="n">
        <f aca="false">-1 * PPMT(B$7/12, B20, 240, B$5)</f>
        <v>4245.37767706743</v>
      </c>
      <c r="F20" s="7" t="n">
        <f aca="false">F19+D20</f>
        <v>18670.9763680376</v>
      </c>
      <c r="G20" s="7" t="n">
        <f aca="false">E20+G19</f>
        <v>516902.322529576</v>
      </c>
      <c r="H20" s="7" t="n">
        <f aca="false">H19+B$2*B$13/12</f>
        <v>13333.3333333333</v>
      </c>
      <c r="I20" s="7" t="n">
        <f aca="false">G20+H20</f>
        <v>530235.655862909</v>
      </c>
      <c r="J20" s="7" t="n">
        <f aca="false">D20</f>
        <v>4647.94704733591</v>
      </c>
      <c r="K20" s="7" t="n">
        <f aca="false">K19*(1+(B$13/12))</f>
        <v>4013.65829896179</v>
      </c>
      <c r="L20" s="7" t="n">
        <f aca="false">K20+J20</f>
        <v>8661.6053462977</v>
      </c>
      <c r="M20" s="7" t="n">
        <f aca="false">M19*(1+(B$13/12))</f>
        <v>12572.6543079167</v>
      </c>
      <c r="N20" s="7" t="n">
        <f aca="false">M20-L20</f>
        <v>3911.04896161897</v>
      </c>
      <c r="O20" s="12" t="n">
        <f aca="false">12*N20/I20</f>
        <v>0.0885126962332423</v>
      </c>
      <c r="P20" s="12" t="n">
        <f aca="false">O20-B$14</f>
        <v>0.0385126962332423</v>
      </c>
      <c r="Q20" s="7" t="n">
        <f aca="false">K20+C20</f>
        <v>12906.9830233651</v>
      </c>
      <c r="R20" s="7" t="n">
        <f aca="false">R19*(1+(B$13/12))</f>
        <v>12572.6543079167</v>
      </c>
      <c r="S20" s="13" t="n">
        <f aca="false">R20-Q20</f>
        <v>-334.328715448455</v>
      </c>
    </row>
    <row r="21" customFormat="false" ht="12.8" hidden="false" customHeight="false" outlineLevel="0" collapsed="false">
      <c r="A21" s="11" t="n">
        <f aca="false">A20+ORG.OPENOFFICE.DAYSINMONTH(A20)</f>
        <v>44409</v>
      </c>
      <c r="B21" s="6" t="n">
        <f aca="false">B20+1</f>
        <v>5</v>
      </c>
      <c r="C21" s="7" t="n">
        <f aca="false">-1 *PMT(B$7/12, 240, B$5)</f>
        <v>8893.32472440334</v>
      </c>
      <c r="D21" s="7" t="n">
        <f aca="false">-1 * IPMT(B$7/12, B21, 240, B$5)</f>
        <v>4634.68024209507</v>
      </c>
      <c r="E21" s="7" t="n">
        <f aca="false">-1 * PPMT(B$7/12, B21, 240, B$5)</f>
        <v>4258.64448230826</v>
      </c>
      <c r="F21" s="7" t="n">
        <f aca="false">F20+D21</f>
        <v>23305.6566101326</v>
      </c>
      <c r="G21" s="7" t="n">
        <f aca="false">E21+G20</f>
        <v>521160.967011884</v>
      </c>
      <c r="H21" s="7" t="n">
        <f aca="false">H20+B$2*B$13/12</f>
        <v>16666.6666666667</v>
      </c>
      <c r="I21" s="7" t="n">
        <f aca="false">G21+H21</f>
        <v>537827.633678551</v>
      </c>
      <c r="J21" s="7" t="n">
        <f aca="false">D21</f>
        <v>4634.68024209507</v>
      </c>
      <c r="K21" s="7" t="n">
        <f aca="false">K20*(1+(B$13/12))</f>
        <v>4020.34772946006</v>
      </c>
      <c r="L21" s="7" t="n">
        <f aca="false">K21+J21</f>
        <v>8655.02797155513</v>
      </c>
      <c r="M21" s="7" t="n">
        <f aca="false">M20*(1+(B$13/12))</f>
        <v>12593.6087317632</v>
      </c>
      <c r="N21" s="7" t="n">
        <f aca="false">M21-L21</f>
        <v>3938.58076020807</v>
      </c>
      <c r="O21" s="12" t="n">
        <f aca="false">12*N21/I21</f>
        <v>0.0878775394994765</v>
      </c>
      <c r="P21" s="12" t="n">
        <f aca="false">O21-B$14</f>
        <v>0.0378775394994765</v>
      </c>
      <c r="Q21" s="7" t="n">
        <f aca="false">K21+C21</f>
        <v>12913.6724538634</v>
      </c>
      <c r="R21" s="7" t="n">
        <f aca="false">R20*(1+(B$13/12))</f>
        <v>12593.6087317632</v>
      </c>
      <c r="S21" s="13" t="n">
        <f aca="false">R21-Q21</f>
        <v>-320.063722100196</v>
      </c>
    </row>
    <row r="22" customFormat="false" ht="12.8" hidden="false" customHeight="false" outlineLevel="0" collapsed="false">
      <c r="A22" s="11" t="n">
        <f aca="false">A21+ORG.OPENOFFICE.DAYSINMONTH(A21)</f>
        <v>44440</v>
      </c>
      <c r="B22" s="6" t="n">
        <f aca="false">B21+1</f>
        <v>6</v>
      </c>
      <c r="C22" s="7" t="n">
        <f aca="false">-1 *PMT(B$7/12, 240, B$5)</f>
        <v>8893.32472440334</v>
      </c>
      <c r="D22" s="7" t="n">
        <f aca="false">-1 * IPMT(B$7/12, B22, 240, B$5)</f>
        <v>4621.37197808786</v>
      </c>
      <c r="E22" s="7" t="n">
        <f aca="false">-1 * PPMT(B$7/12, B22, 240, B$5)</f>
        <v>4271.95274631548</v>
      </c>
      <c r="F22" s="7" t="n">
        <f aca="false">F21+D22</f>
        <v>27927.0285882205</v>
      </c>
      <c r="G22" s="7" t="n">
        <f aca="false">E22+G21</f>
        <v>525432.919758199</v>
      </c>
      <c r="H22" s="7" t="n">
        <f aca="false">H21+B$2*B$13/12</f>
        <v>20000</v>
      </c>
      <c r="I22" s="7" t="n">
        <f aca="false">G22+H22</f>
        <v>545432.9197582</v>
      </c>
      <c r="J22" s="7" t="n">
        <f aca="false">D22</f>
        <v>4621.37197808786</v>
      </c>
      <c r="K22" s="7" t="n">
        <f aca="false">K21*(1+(B$13/12))</f>
        <v>4027.04830900916</v>
      </c>
      <c r="L22" s="7" t="n">
        <f aca="false">K22+J22</f>
        <v>8648.42028709702</v>
      </c>
      <c r="M22" s="7" t="n">
        <f aca="false">M21*(1+(B$13/12))</f>
        <v>12614.5980796495</v>
      </c>
      <c r="N22" s="7" t="n">
        <f aca="false">M22-L22</f>
        <v>3966.17779255245</v>
      </c>
      <c r="O22" s="12" t="n">
        <f aca="false">12*N22/I22</f>
        <v>0.0872593710180323</v>
      </c>
      <c r="P22" s="12" t="n">
        <f aca="false">O22-B$14</f>
        <v>0.0372593710180323</v>
      </c>
      <c r="Q22" s="7" t="n">
        <f aca="false">K22+C22</f>
        <v>12920.3730334125</v>
      </c>
      <c r="R22" s="7" t="n">
        <f aca="false">R21*(1+(B$13/12))</f>
        <v>12614.5980796495</v>
      </c>
      <c r="S22" s="13" t="n">
        <f aca="false">R22-Q22</f>
        <v>-305.774953763024</v>
      </c>
    </row>
    <row r="23" customFormat="false" ht="12.8" hidden="false" customHeight="false" outlineLevel="0" collapsed="false">
      <c r="A23" s="11" t="n">
        <f aca="false">A22+ORG.OPENOFFICE.DAYSINMONTH(A22)</f>
        <v>44470</v>
      </c>
      <c r="B23" s="6" t="n">
        <f aca="false">B22+1</f>
        <v>7</v>
      </c>
      <c r="C23" s="7" t="n">
        <f aca="false">-1 *PMT(B$7/12, 240, B$5)</f>
        <v>8893.32472440334</v>
      </c>
      <c r="D23" s="7" t="n">
        <f aca="false">-1 * IPMT(B$7/12, B23, 240, B$5)</f>
        <v>4608.02212575562</v>
      </c>
      <c r="E23" s="7" t="n">
        <f aca="false">-1 * PPMT(B$7/12, B23, 240, B$5)</f>
        <v>4285.30259864771</v>
      </c>
      <c r="F23" s="7" t="n">
        <f aca="false">F22+D23</f>
        <v>32535.0507139761</v>
      </c>
      <c r="G23" s="7" t="n">
        <f aca="false">E23+G22</f>
        <v>529718.222356847</v>
      </c>
      <c r="H23" s="7" t="n">
        <f aca="false">H22+B$2*B$13/12</f>
        <v>23333.3333333333</v>
      </c>
      <c r="I23" s="7" t="n">
        <f aca="false">G23+H23</f>
        <v>553051.555690181</v>
      </c>
      <c r="J23" s="7" t="n">
        <f aca="false">D23</f>
        <v>4608.02212575562</v>
      </c>
      <c r="K23" s="7" t="n">
        <f aca="false">K22*(1+(B$13/12))</f>
        <v>4033.76005619084</v>
      </c>
      <c r="L23" s="7" t="n">
        <f aca="false">K23+J23</f>
        <v>8641.78218194647</v>
      </c>
      <c r="M23" s="7" t="n">
        <f aca="false">M22*(1+(B$13/12))</f>
        <v>12635.6224097822</v>
      </c>
      <c r="N23" s="7" t="n">
        <f aca="false">M23-L23</f>
        <v>3993.84022783575</v>
      </c>
      <c r="O23" s="12" t="n">
        <f aca="false">12*N23/I23</f>
        <v>0.0866575317272541</v>
      </c>
      <c r="P23" s="12" t="n">
        <f aca="false">O23-B$14</f>
        <v>0.0366575317272541</v>
      </c>
      <c r="Q23" s="7" t="n">
        <f aca="false">K23+C23</f>
        <v>12927.0847805942</v>
      </c>
      <c r="R23" s="7" t="n">
        <f aca="false">R22*(1+(B$13/12))</f>
        <v>12635.6224097822</v>
      </c>
      <c r="S23" s="13" t="n">
        <f aca="false">R23-Q23</f>
        <v>-291.462370811958</v>
      </c>
    </row>
    <row r="24" customFormat="false" ht="12.8" hidden="false" customHeight="false" outlineLevel="0" collapsed="false">
      <c r="A24" s="11" t="n">
        <f aca="false">A23+ORG.OPENOFFICE.DAYSINMONTH(A23)</f>
        <v>44501</v>
      </c>
      <c r="B24" s="6" t="n">
        <f aca="false">B23+1</f>
        <v>8</v>
      </c>
      <c r="C24" s="7" t="n">
        <f aca="false">-1 *PMT(B$7/12, 240, B$5)</f>
        <v>8893.32472440334</v>
      </c>
      <c r="D24" s="7" t="n">
        <f aca="false">-1 * IPMT(B$7/12, B24, 240, B$5)</f>
        <v>4594.63055513485</v>
      </c>
      <c r="E24" s="7" t="n">
        <f aca="false">-1 * PPMT(B$7/12, B24, 240, B$5)</f>
        <v>4298.69416926849</v>
      </c>
      <c r="F24" s="7" t="n">
        <f aca="false">F23+D24</f>
        <v>37129.681269111</v>
      </c>
      <c r="G24" s="7" t="n">
        <f aca="false">E24+G23</f>
        <v>534016.916526116</v>
      </c>
      <c r="H24" s="7" t="n">
        <f aca="false">H23+B$2*B$13/12</f>
        <v>26666.6666666667</v>
      </c>
      <c r="I24" s="7" t="n">
        <f aca="false">G24+H24</f>
        <v>560683.583192782</v>
      </c>
      <c r="J24" s="7" t="n">
        <f aca="false">D24</f>
        <v>4594.63055513485</v>
      </c>
      <c r="K24" s="7" t="n">
        <f aca="false">K23*(1+(B$13/12))</f>
        <v>4040.48298961783</v>
      </c>
      <c r="L24" s="7" t="n">
        <f aca="false">K24+J24</f>
        <v>8635.11354475268</v>
      </c>
      <c r="M24" s="7" t="n">
        <f aca="false">M23*(1+(B$13/12))</f>
        <v>12656.6817804652</v>
      </c>
      <c r="N24" s="7" t="n">
        <f aca="false">M24-L24</f>
        <v>4021.56823571252</v>
      </c>
      <c r="O24" s="12" t="n">
        <f aca="false">12*N24/I24</f>
        <v>0.0860713961941653</v>
      </c>
      <c r="P24" s="12" t="n">
        <f aca="false">O24-B$14</f>
        <v>0.0360713961941653</v>
      </c>
      <c r="Q24" s="7" t="n">
        <f aca="false">K24+C24</f>
        <v>12933.8077140212</v>
      </c>
      <c r="R24" s="7" t="n">
        <f aca="false">R23*(1+(B$13/12))</f>
        <v>12656.6817804652</v>
      </c>
      <c r="S24" s="13" t="n">
        <f aca="false">R24-Q24</f>
        <v>-277.12593355597</v>
      </c>
    </row>
    <row r="25" customFormat="false" ht="12.8" hidden="false" customHeight="false" outlineLevel="0" collapsed="false">
      <c r="A25" s="11" t="n">
        <f aca="false">A24+ORG.OPENOFFICE.DAYSINMONTH(A24)</f>
        <v>44531</v>
      </c>
      <c r="B25" s="6" t="n">
        <f aca="false">B24+1</f>
        <v>9</v>
      </c>
      <c r="C25" s="7" t="n">
        <f aca="false">-1 *PMT(B$7/12, 240, B$5)</f>
        <v>8893.32472440334</v>
      </c>
      <c r="D25" s="7" t="n">
        <f aca="false">-1 * IPMT(B$7/12, B25, 240, B$5)</f>
        <v>4581.19713585589</v>
      </c>
      <c r="E25" s="7" t="n">
        <f aca="false">-1 * PPMT(B$7/12, B25, 240, B$5)</f>
        <v>4312.12758854745</v>
      </c>
      <c r="F25" s="7" t="n">
        <f aca="false">F24+D25</f>
        <v>41710.8784049669</v>
      </c>
      <c r="G25" s="7" t="n">
        <f aca="false">E25+G24</f>
        <v>538329.044114663</v>
      </c>
      <c r="H25" s="7" t="n">
        <f aca="false">H24+B$2*B$13/12</f>
        <v>30000</v>
      </c>
      <c r="I25" s="7" t="n">
        <f aca="false">G25+H25</f>
        <v>568329.044114663</v>
      </c>
      <c r="J25" s="7" t="n">
        <f aca="false">D25</f>
        <v>4581.19713585589</v>
      </c>
      <c r="K25" s="7" t="n">
        <f aca="false">K24*(1+(B$13/12))</f>
        <v>4047.21712793386</v>
      </c>
      <c r="L25" s="7" t="n">
        <f aca="false">K25+J25</f>
        <v>8628.41426378974</v>
      </c>
      <c r="M25" s="7" t="n">
        <f aca="false">M24*(1+(B$13/12))</f>
        <v>12677.7762500993</v>
      </c>
      <c r="N25" s="7" t="n">
        <f aca="false">M25-L25</f>
        <v>4049.36198630956</v>
      </c>
      <c r="O25" s="12" t="n">
        <f aca="false">12*N25/I25</f>
        <v>0.0855003704964812</v>
      </c>
      <c r="P25" s="12" t="n">
        <f aca="false">O25-B$14</f>
        <v>0.0355003704964812</v>
      </c>
      <c r="Q25" s="7" t="n">
        <f aca="false">K25+C25</f>
        <v>12940.5418523372</v>
      </c>
      <c r="R25" s="7" t="n">
        <f aca="false">R24*(1+(B$13/12))</f>
        <v>12677.7762500993</v>
      </c>
      <c r="S25" s="13" t="n">
        <f aca="false">R25-Q25</f>
        <v>-262.765602237892</v>
      </c>
    </row>
    <row r="26" customFormat="false" ht="12.8" hidden="false" customHeight="false" outlineLevel="0" collapsed="false">
      <c r="A26" s="11" t="n">
        <f aca="false">A25+ORG.OPENOFFICE.DAYSINMONTH(A25)</f>
        <v>44562</v>
      </c>
      <c r="B26" s="6" t="n">
        <f aca="false">B25+1</f>
        <v>10</v>
      </c>
      <c r="C26" s="7" t="n">
        <f aca="false">-1 *PMT(B$7/12, 240, B$5)</f>
        <v>8893.32472440334</v>
      </c>
      <c r="D26" s="7" t="n">
        <f aca="false">-1 * IPMT(B$7/12, B26, 240, B$5)</f>
        <v>4567.72173714168</v>
      </c>
      <c r="E26" s="7" t="n">
        <f aca="false">-1 * PPMT(B$7/12, B26, 240, B$5)</f>
        <v>4325.60298726166</v>
      </c>
      <c r="F26" s="7" t="n">
        <f aca="false">F25+D26</f>
        <v>46278.6001421085</v>
      </c>
      <c r="G26" s="7" t="n">
        <f aca="false">E26+G25</f>
        <v>542654.647101925</v>
      </c>
      <c r="H26" s="7" t="n">
        <f aca="false">H25+B$2*B$13/12</f>
        <v>33333.3333333333</v>
      </c>
      <c r="I26" s="7" t="n">
        <f aca="false">G26+H26</f>
        <v>575987.980435258</v>
      </c>
      <c r="J26" s="7" t="n">
        <f aca="false">D26</f>
        <v>4567.72173714168</v>
      </c>
      <c r="K26" s="7" t="n">
        <f aca="false">K25*(1+(B$13/12))</f>
        <v>4053.96248981375</v>
      </c>
      <c r="L26" s="7" t="n">
        <f aca="false">K26+J26</f>
        <v>8621.68422695542</v>
      </c>
      <c r="M26" s="7" t="n">
        <f aca="false">M25*(1+(B$13/12))</f>
        <v>12698.9058771828</v>
      </c>
      <c r="N26" s="7" t="n">
        <f aca="false">M26-L26</f>
        <v>4077.22165022738</v>
      </c>
      <c r="O26" s="12" t="n">
        <f aca="false">12*N26/I26</f>
        <v>0.0849438902627031</v>
      </c>
      <c r="P26" s="12" t="n">
        <f aca="false">O26-B$14</f>
        <v>0.0349438902627031</v>
      </c>
      <c r="Q26" s="7" t="n">
        <f aca="false">K26+C26</f>
        <v>12947.2872142171</v>
      </c>
      <c r="R26" s="7" t="n">
        <f aca="false">R25*(1+(B$13/12))</f>
        <v>12698.9058771828</v>
      </c>
      <c r="S26" s="13" t="n">
        <f aca="false">R26-Q26</f>
        <v>-248.381337034283</v>
      </c>
    </row>
    <row r="27" customFormat="false" ht="12.8" hidden="false" customHeight="false" outlineLevel="0" collapsed="false">
      <c r="A27" s="11" t="n">
        <f aca="false">A26+ORG.OPENOFFICE.DAYSINMONTH(A26)</f>
        <v>44593</v>
      </c>
      <c r="B27" s="6" t="n">
        <f aca="false">B26+1</f>
        <v>11</v>
      </c>
      <c r="C27" s="7" t="n">
        <f aca="false">-1 *PMT(B$7/12, 240, B$5)</f>
        <v>8893.32472440334</v>
      </c>
      <c r="D27" s="7" t="n">
        <f aca="false">-1 * IPMT(B$7/12, B27, 240, B$5)</f>
        <v>4554.20422780648</v>
      </c>
      <c r="E27" s="7" t="n">
        <f aca="false">-1 * PPMT(B$7/12, B27, 240, B$5)</f>
        <v>4339.12049659685</v>
      </c>
      <c r="F27" s="7" t="n">
        <f aca="false">F26+D27</f>
        <v>50832.804369915</v>
      </c>
      <c r="G27" s="7" t="n">
        <f aca="false">E27+G26</f>
        <v>546993.767598522</v>
      </c>
      <c r="H27" s="7" t="n">
        <f aca="false">H26+B$2*B$13/12</f>
        <v>36666.6666666667</v>
      </c>
      <c r="I27" s="7" t="n">
        <f aca="false">G27+H27</f>
        <v>583660.434265188</v>
      </c>
      <c r="J27" s="7" t="n">
        <f aca="false">D27</f>
        <v>4554.20422780648</v>
      </c>
      <c r="K27" s="7" t="n">
        <f aca="false">K26*(1+(B$13/12))</f>
        <v>4060.71909396344</v>
      </c>
      <c r="L27" s="7" t="n">
        <f aca="false">K27+J27</f>
        <v>8614.92332176992</v>
      </c>
      <c r="M27" s="7" t="n">
        <f aca="false">M26*(1+(B$13/12))</f>
        <v>12720.0707203114</v>
      </c>
      <c r="N27" s="7" t="n">
        <f aca="false">M27-L27</f>
        <v>4105.14739854152</v>
      </c>
      <c r="O27" s="12" t="n">
        <f aca="false">12*N27/I27</f>
        <v>0.0844014188566977</v>
      </c>
      <c r="P27" s="12" t="n">
        <f aca="false">O27-B$14</f>
        <v>0.0344014188566977</v>
      </c>
      <c r="Q27" s="7" t="n">
        <f aca="false">K27+C27</f>
        <v>12954.0438183668</v>
      </c>
      <c r="R27" s="7" t="n">
        <f aca="false">R26*(1+(B$13/12))</f>
        <v>12720.0707203114</v>
      </c>
      <c r="S27" s="13" t="n">
        <f aca="false">R27-Q27</f>
        <v>-233.973098055336</v>
      </c>
    </row>
    <row r="28" customFormat="false" ht="12.8" hidden="false" customHeight="false" outlineLevel="0" collapsed="false">
      <c r="A28" s="11" t="n">
        <f aca="false">A27+ORG.OPENOFFICE.DAYSINMONTH(A27)</f>
        <v>44621</v>
      </c>
      <c r="B28" s="6" t="n">
        <f aca="false">B27+1</f>
        <v>12</v>
      </c>
      <c r="C28" s="7" t="n">
        <f aca="false">-1 *PMT(B$7/12, 240, B$5)</f>
        <v>8893.32472440334</v>
      </c>
      <c r="D28" s="7" t="n">
        <f aca="false">-1 * IPMT(B$7/12, B28, 240, B$5)</f>
        <v>4540.64447625462</v>
      </c>
      <c r="E28" s="7" t="n">
        <f aca="false">-1 * PPMT(B$7/12, B28, 240, B$5)</f>
        <v>4352.68024814872</v>
      </c>
      <c r="F28" s="7" t="n">
        <f aca="false">F27+D28</f>
        <v>55373.4488461696</v>
      </c>
      <c r="G28" s="7" t="n">
        <f aca="false">E28+G27</f>
        <v>551346.44784667</v>
      </c>
      <c r="H28" s="7" t="n">
        <f aca="false">H27+B$2*B$13/12</f>
        <v>40000</v>
      </c>
      <c r="I28" s="7" t="n">
        <f aca="false">G28+H28</f>
        <v>591346.44784667</v>
      </c>
      <c r="J28" s="7" t="n">
        <f aca="false">D28</f>
        <v>4540.64447625462</v>
      </c>
      <c r="K28" s="7" t="n">
        <f aca="false">K27*(1+(B$13/12))</f>
        <v>4067.48695912004</v>
      </c>
      <c r="L28" s="7" t="n">
        <f aca="false">K28+J28</f>
        <v>8608.13143537466</v>
      </c>
      <c r="M28" s="7" t="n">
        <f aca="false">M27*(1+(B$13/12))</f>
        <v>12741.2708381786</v>
      </c>
      <c r="N28" s="7" t="n">
        <f aca="false">M28-L28</f>
        <v>4133.13940280396</v>
      </c>
      <c r="O28" s="12" t="n">
        <f aca="false">12*N28/I28</f>
        <v>0.0838724456944869</v>
      </c>
      <c r="P28" s="12" t="n">
        <f aca="false">O28-B$14</f>
        <v>0.0338724456944869</v>
      </c>
      <c r="Q28" s="7" t="n">
        <f aca="false">K28+C28</f>
        <v>12960.8116835234</v>
      </c>
      <c r="R28" s="7" t="n">
        <f aca="false">R27*(1+(B$13/12))</f>
        <v>12741.2708381786</v>
      </c>
      <c r="S28" s="13" t="n">
        <f aca="false">R28-Q28</f>
        <v>-219.540845344756</v>
      </c>
      <c r="T28" s="7" t="n">
        <f aca="false">SUM(S17:S28)</f>
        <v>-3581.75552788858</v>
      </c>
    </row>
    <row r="29" customFormat="false" ht="12.8" hidden="false" customHeight="false" outlineLevel="0" collapsed="false">
      <c r="A29" s="11" t="n">
        <f aca="false">A28+ORG.OPENOFFICE.DAYSINMONTH(A28)</f>
        <v>44652</v>
      </c>
      <c r="B29" s="6" t="n">
        <f aca="false">B28+1</f>
        <v>13</v>
      </c>
      <c r="C29" s="7" t="n">
        <f aca="false">-1 *PMT(B$7/12, 240, B$5)</f>
        <v>8893.32472440334</v>
      </c>
      <c r="D29" s="7" t="n">
        <f aca="false">-1 * IPMT(B$7/12, B29, 240, B$5)</f>
        <v>4527.04235047915</v>
      </c>
      <c r="E29" s="7" t="n">
        <f aca="false">-1 * PPMT(B$7/12, B29, 240, B$5)</f>
        <v>4366.28237392418</v>
      </c>
      <c r="F29" s="7" t="n">
        <f aca="false">F28+D29</f>
        <v>59900.4911966488</v>
      </c>
      <c r="G29" s="7" t="n">
        <f aca="false">E29+G28</f>
        <v>555712.730220594</v>
      </c>
      <c r="H29" s="7" t="n">
        <f aca="false">H28+B$2*B$13/12</f>
        <v>43333.3333333333</v>
      </c>
      <c r="I29" s="7" t="n">
        <f aca="false">G29+H29</f>
        <v>599046.063553928</v>
      </c>
      <c r="J29" s="7" t="n">
        <f aca="false">D29</f>
        <v>4527.04235047915</v>
      </c>
      <c r="K29" s="7" t="n">
        <f aca="false">K28*(1+(B$13/12))</f>
        <v>4074.26610405191</v>
      </c>
      <c r="L29" s="7" t="n">
        <f aca="false">K29+J29</f>
        <v>8601.30845453106</v>
      </c>
      <c r="M29" s="7" t="n">
        <f aca="false">M28*(1+(B$13/12))</f>
        <v>12762.5062895756</v>
      </c>
      <c r="N29" s="7" t="n">
        <f aca="false">M29-L29</f>
        <v>4161.19783504453</v>
      </c>
      <c r="O29" s="12" t="n">
        <f aca="false">12*N29/I29</f>
        <v>0.0833564846821484</v>
      </c>
      <c r="P29" s="12" t="n">
        <f aca="false">O29-B$14</f>
        <v>0.0333564846821484</v>
      </c>
      <c r="Q29" s="7" t="n">
        <f aca="false">K29+C29</f>
        <v>12967.5908284552</v>
      </c>
      <c r="R29" s="7" t="n">
        <f aca="false">R28*(1+(B$13/12))</f>
        <v>12762.5062895756</v>
      </c>
      <c r="S29" s="13" t="n">
        <f aca="false">R29-Q29</f>
        <v>-205.084538879659</v>
      </c>
    </row>
    <row r="30" customFormat="false" ht="12.8" hidden="false" customHeight="false" outlineLevel="0" collapsed="false">
      <c r="A30" s="11" t="n">
        <f aca="false">A29+ORG.OPENOFFICE.DAYSINMONTH(A29)</f>
        <v>44682</v>
      </c>
      <c r="B30" s="6" t="n">
        <f aca="false">B29+1</f>
        <v>14</v>
      </c>
      <c r="C30" s="7" t="n">
        <f aca="false">-1 *PMT(B$7/12, 240, B$5)</f>
        <v>8893.32472440334</v>
      </c>
      <c r="D30" s="7" t="n">
        <f aca="false">-1 * IPMT(B$7/12, B30, 240, B$5)</f>
        <v>4513.39771806064</v>
      </c>
      <c r="E30" s="7" t="n">
        <f aca="false">-1 * PPMT(B$7/12, B30, 240, B$5)</f>
        <v>4379.9270063427</v>
      </c>
      <c r="F30" s="7" t="n">
        <f aca="false">F29+D30</f>
        <v>64413.8889147094</v>
      </c>
      <c r="G30" s="7" t="n">
        <f aca="false">E30+G29</f>
        <v>560092.657226937</v>
      </c>
      <c r="H30" s="7" t="n">
        <f aca="false">H29+B$2*B$13/12</f>
        <v>46666.6666666667</v>
      </c>
      <c r="I30" s="7" t="n">
        <f aca="false">G30+H30</f>
        <v>606759.323893604</v>
      </c>
      <c r="J30" s="7" t="n">
        <f aca="false">D30</f>
        <v>4513.39771806064</v>
      </c>
      <c r="K30" s="7" t="n">
        <f aca="false">K29*(1+(B$13/12))</f>
        <v>4081.05654755866</v>
      </c>
      <c r="L30" s="7" t="n">
        <f aca="false">K30+J30</f>
        <v>8594.4542656193</v>
      </c>
      <c r="M30" s="7" t="n">
        <f aca="false">M29*(1+(B$13/12))</f>
        <v>12783.7771333915</v>
      </c>
      <c r="N30" s="7" t="n">
        <f aca="false">M30-L30</f>
        <v>4189.32286777225</v>
      </c>
      <c r="O30" s="12" t="n">
        <f aca="false">12*N30/I30</f>
        <v>0.0828530727647824</v>
      </c>
      <c r="P30" s="12" t="n">
        <f aca="false">O30-B$14</f>
        <v>0.0328530727647824</v>
      </c>
      <c r="Q30" s="7" t="n">
        <f aca="false">K30+C30</f>
        <v>12974.381271962</v>
      </c>
      <c r="R30" s="7" t="n">
        <f aca="false">R29*(1+(B$13/12))</f>
        <v>12783.7771333915</v>
      </c>
      <c r="S30" s="13" t="n">
        <f aca="false">R30-Q30</f>
        <v>-190.60413857045</v>
      </c>
    </row>
    <row r="31" customFormat="false" ht="12.8" hidden="false" customHeight="false" outlineLevel="0" collapsed="false">
      <c r="A31" s="11" t="n">
        <f aca="false">A30+ORG.OPENOFFICE.DAYSINMONTH(A30)</f>
        <v>44713</v>
      </c>
      <c r="B31" s="6" t="n">
        <f aca="false">B30+1</f>
        <v>15</v>
      </c>
      <c r="C31" s="7" t="n">
        <f aca="false">-1 *PMT(B$7/12, 240, B$5)</f>
        <v>8893.32472440334</v>
      </c>
      <c r="D31" s="7" t="n">
        <f aca="false">-1 * IPMT(B$7/12, B31, 240, B$5)</f>
        <v>4499.71044616582</v>
      </c>
      <c r="E31" s="7" t="n">
        <f aca="false">-1 * PPMT(B$7/12, B31, 240, B$5)</f>
        <v>4393.61427823752</v>
      </c>
      <c r="F31" s="7" t="n">
        <f aca="false">F30+D31</f>
        <v>68913.5993608752</v>
      </c>
      <c r="G31" s="7" t="n">
        <f aca="false">E31+G30</f>
        <v>564486.271505175</v>
      </c>
      <c r="H31" s="7" t="n">
        <f aca="false">H30+B$2*B$13/12</f>
        <v>50000</v>
      </c>
      <c r="I31" s="7" t="n">
        <f aca="false">G31+H31</f>
        <v>614486.271505175</v>
      </c>
      <c r="J31" s="7" t="n">
        <f aca="false">D31</f>
        <v>4499.71044616582</v>
      </c>
      <c r="K31" s="7" t="n">
        <f aca="false">K30*(1+(B$13/12))</f>
        <v>4087.85830847126</v>
      </c>
      <c r="L31" s="7" t="n">
        <f aca="false">K31+J31</f>
        <v>8587.56875463708</v>
      </c>
      <c r="M31" s="7" t="n">
        <f aca="false">M30*(1+(B$13/12))</f>
        <v>12805.0834286139</v>
      </c>
      <c r="N31" s="7" t="n">
        <f aca="false">M31-L31</f>
        <v>4217.51467397679</v>
      </c>
      <c r="O31" s="12" t="n">
        <f aca="false">12*N31/I31</f>
        <v>0.0823617685774372</v>
      </c>
      <c r="P31" s="12" t="n">
        <f aca="false">O31-B$14</f>
        <v>0.0323617685774372</v>
      </c>
      <c r="Q31" s="7" t="n">
        <f aca="false">K31+C31</f>
        <v>12981.1830328746</v>
      </c>
      <c r="R31" s="7" t="n">
        <f aca="false">R30*(1+(B$13/12))</f>
        <v>12805.0834286139</v>
      </c>
      <c r="S31" s="13" t="n">
        <f aca="false">R31-Q31</f>
        <v>-176.099604260729</v>
      </c>
    </row>
    <row r="32" customFormat="false" ht="12.8" hidden="false" customHeight="false" outlineLevel="0" collapsed="false">
      <c r="A32" s="11" t="n">
        <f aca="false">A31+ORG.OPENOFFICE.DAYSINMONTH(A31)</f>
        <v>44743</v>
      </c>
      <c r="B32" s="6" t="n">
        <f aca="false">B31+1</f>
        <v>16</v>
      </c>
      <c r="C32" s="7" t="n">
        <f aca="false">-1 *PMT(B$7/12, 240, B$5)</f>
        <v>8893.32472440334</v>
      </c>
      <c r="D32" s="7" t="n">
        <f aca="false">-1 * IPMT(B$7/12, B32, 240, B$5)</f>
        <v>4485.98040154633</v>
      </c>
      <c r="E32" s="7" t="n">
        <f aca="false">-1 * PPMT(B$7/12, B32, 240, B$5)</f>
        <v>4407.34432285701</v>
      </c>
      <c r="F32" s="7" t="n">
        <f aca="false">F31+D32</f>
        <v>73399.5797624216</v>
      </c>
      <c r="G32" s="7" t="n">
        <f aca="false">E32+G31</f>
        <v>568893.615828032</v>
      </c>
      <c r="H32" s="7" t="n">
        <f aca="false">H31+B$2*B$13/12</f>
        <v>53333.3333333333</v>
      </c>
      <c r="I32" s="7" t="n">
        <f aca="false">G32+H32</f>
        <v>622226.949161365</v>
      </c>
      <c r="J32" s="7" t="n">
        <f aca="false">D32</f>
        <v>4485.98040154633</v>
      </c>
      <c r="K32" s="7" t="n">
        <f aca="false">K31*(1+(B$13/12))</f>
        <v>4094.67140565205</v>
      </c>
      <c r="L32" s="7" t="n">
        <f aca="false">K32+J32</f>
        <v>8580.65180719837</v>
      </c>
      <c r="M32" s="7" t="n">
        <f aca="false">M31*(1+(B$13/12))</f>
        <v>12826.4252343282</v>
      </c>
      <c r="N32" s="7" t="n">
        <f aca="false">M32-L32</f>
        <v>4245.77342712985</v>
      </c>
      <c r="O32" s="12" t="n">
        <f aca="false">12*N32/I32</f>
        <v>0.0818821511897346</v>
      </c>
      <c r="P32" s="12" t="n">
        <f aca="false">O32-B$14</f>
        <v>0.0318821511897346</v>
      </c>
      <c r="Q32" s="7" t="n">
        <f aca="false">K32+C32</f>
        <v>12987.9961300554</v>
      </c>
      <c r="R32" s="7" t="n">
        <f aca="false">R31*(1+(B$13/12))</f>
        <v>12826.4252343282</v>
      </c>
      <c r="S32" s="13" t="n">
        <f aca="false">R32-Q32</f>
        <v>-161.570895727158</v>
      </c>
    </row>
    <row r="33" customFormat="false" ht="12.8" hidden="false" customHeight="false" outlineLevel="0" collapsed="false">
      <c r="A33" s="11" t="n">
        <f aca="false">A32+ORG.OPENOFFICE.DAYSINMONTH(A32)</f>
        <v>44774</v>
      </c>
      <c r="B33" s="6" t="n">
        <f aca="false">B32+1</f>
        <v>17</v>
      </c>
      <c r="C33" s="7" t="n">
        <f aca="false">-1 *PMT(B$7/12, 240, B$5)</f>
        <v>8893.32472440334</v>
      </c>
      <c r="D33" s="7" t="n">
        <f aca="false">-1 * IPMT(B$7/12, B33, 240, B$5)</f>
        <v>4472.2074505374</v>
      </c>
      <c r="E33" s="7" t="n">
        <f aca="false">-1 * PPMT(B$7/12, B33, 240, B$5)</f>
        <v>4421.11727386594</v>
      </c>
      <c r="F33" s="7" t="n">
        <f aca="false">F32+D33</f>
        <v>77871.787212959</v>
      </c>
      <c r="G33" s="7" t="n">
        <f aca="false">E33+G32</f>
        <v>573314.733101898</v>
      </c>
      <c r="H33" s="7" t="n">
        <f aca="false">H32+B$2*B$13/12</f>
        <v>56666.6666666667</v>
      </c>
      <c r="I33" s="7" t="n">
        <f aca="false">G33+H33</f>
        <v>629981.399768564</v>
      </c>
      <c r="J33" s="7" t="n">
        <f aca="false">D33</f>
        <v>4472.2074505374</v>
      </c>
      <c r="K33" s="7" t="n">
        <f aca="false">K32*(1+(B$13/12))</f>
        <v>4101.4958579948</v>
      </c>
      <c r="L33" s="7" t="n">
        <f aca="false">K33+J33</f>
        <v>8573.7033085322</v>
      </c>
      <c r="M33" s="7" t="n">
        <f aca="false">M32*(1+(B$13/12))</f>
        <v>12847.8026097188</v>
      </c>
      <c r="N33" s="7" t="n">
        <f aca="false">M33-L33</f>
        <v>4274.09930118657</v>
      </c>
      <c r="O33" s="12" t="n">
        <f aca="false">12*N33/I33</f>
        <v>0.0814138189366876</v>
      </c>
      <c r="P33" s="12" t="n">
        <f aca="false">O33-B$14</f>
        <v>0.0314138189366876</v>
      </c>
      <c r="Q33" s="7" t="n">
        <f aca="false">K33+C33</f>
        <v>12994.8205823981</v>
      </c>
      <c r="R33" s="7" t="n">
        <f aca="false">R32*(1+(B$13/12))</f>
        <v>12847.8026097188</v>
      </c>
      <c r="S33" s="13" t="n">
        <f aca="false">R33-Q33</f>
        <v>-147.017972679363</v>
      </c>
    </row>
    <row r="34" customFormat="false" ht="12.8" hidden="false" customHeight="false" outlineLevel="0" collapsed="false">
      <c r="A34" s="11" t="n">
        <f aca="false">A33+ORG.OPENOFFICE.DAYSINMONTH(A33)</f>
        <v>44805</v>
      </c>
      <c r="B34" s="6" t="n">
        <f aca="false">B33+1</f>
        <v>18</v>
      </c>
      <c r="C34" s="7" t="n">
        <f aca="false">-1 *PMT(B$7/12, 240, B$5)</f>
        <v>8893.32472440334</v>
      </c>
      <c r="D34" s="7" t="n">
        <f aca="false">-1 * IPMT(B$7/12, B34, 240, B$5)</f>
        <v>4458.39145905657</v>
      </c>
      <c r="E34" s="7" t="n">
        <f aca="false">-1 * PPMT(B$7/12, B34, 240, B$5)</f>
        <v>4434.93326534677</v>
      </c>
      <c r="F34" s="7" t="n">
        <f aca="false">F33+D34</f>
        <v>82330.1786720155</v>
      </c>
      <c r="G34" s="7" t="n">
        <f aca="false">E34+G33</f>
        <v>577749.666367244</v>
      </c>
      <c r="H34" s="7" t="n">
        <f aca="false">H33+B$2*B$13/12</f>
        <v>60000</v>
      </c>
      <c r="I34" s="7" t="n">
        <f aca="false">G34+H34</f>
        <v>637749.666367245</v>
      </c>
      <c r="J34" s="7" t="n">
        <f aca="false">D34</f>
        <v>4458.39145905657</v>
      </c>
      <c r="K34" s="7" t="n">
        <f aca="false">K33*(1+(B$13/12))</f>
        <v>4108.33168442479</v>
      </c>
      <c r="L34" s="7" t="n">
        <f aca="false">K34+J34</f>
        <v>8566.72314348135</v>
      </c>
      <c r="M34" s="7" t="n">
        <f aca="false">M33*(1+(B$13/12))</f>
        <v>12869.2156140683</v>
      </c>
      <c r="N34" s="7" t="n">
        <f aca="false">M34-L34</f>
        <v>4302.49247058695</v>
      </c>
      <c r="O34" s="12" t="n">
        <f aca="false">12*N34/I34</f>
        <v>0.0809563883288848</v>
      </c>
      <c r="P34" s="12" t="n">
        <f aca="false">O34-B$14</f>
        <v>0.0309563883288848</v>
      </c>
      <c r="Q34" s="7" t="n">
        <f aca="false">K34+C34</f>
        <v>13001.6564088281</v>
      </c>
      <c r="R34" s="7" t="n">
        <f aca="false">R33*(1+(B$13/12))</f>
        <v>12869.2156140683</v>
      </c>
      <c r="S34" s="13" t="n">
        <f aca="false">R34-Q34</f>
        <v>-132.440794759825</v>
      </c>
    </row>
    <row r="35" customFormat="false" ht="12.8" hidden="false" customHeight="false" outlineLevel="0" collapsed="false">
      <c r="A35" s="11" t="n">
        <f aca="false">A34+ORG.OPENOFFICE.DAYSINMONTH(A34)</f>
        <v>44835</v>
      </c>
      <c r="B35" s="6" t="n">
        <f aca="false">B34+1</f>
        <v>19</v>
      </c>
      <c r="C35" s="7" t="n">
        <f aca="false">-1 *PMT(B$7/12, 240, B$5)</f>
        <v>8893.32472440334</v>
      </c>
      <c r="D35" s="7" t="n">
        <f aca="false">-1 * IPMT(B$7/12, B35, 240, B$5)</f>
        <v>4444.53229260236</v>
      </c>
      <c r="E35" s="7" t="n">
        <f aca="false">-1 * PPMT(B$7/12, B35, 240, B$5)</f>
        <v>4448.79243180098</v>
      </c>
      <c r="F35" s="7" t="n">
        <f aca="false">F34+D35</f>
        <v>86774.7109646179</v>
      </c>
      <c r="G35" s="7" t="n">
        <f aca="false">E35+G34</f>
        <v>582198.458799045</v>
      </c>
      <c r="H35" s="7" t="n">
        <f aca="false">H34+B$2*B$13/12</f>
        <v>63333.3333333334</v>
      </c>
      <c r="I35" s="7" t="n">
        <f aca="false">G35+H35</f>
        <v>645531.792132379</v>
      </c>
      <c r="J35" s="7" t="n">
        <f aca="false">D35</f>
        <v>4444.53229260236</v>
      </c>
      <c r="K35" s="7" t="n">
        <f aca="false">K34*(1+(B$13/12))</f>
        <v>4115.17890389883</v>
      </c>
      <c r="L35" s="7" t="n">
        <f aca="false">K35+J35</f>
        <v>8559.71119650119</v>
      </c>
      <c r="M35" s="7" t="n">
        <f aca="false">M34*(1+(B$13/12))</f>
        <v>12890.6643067584</v>
      </c>
      <c r="N35" s="7" t="n">
        <f aca="false">M35-L35</f>
        <v>4330.95311025723</v>
      </c>
      <c r="O35" s="12" t="n">
        <f aca="false">12*N35/I35</f>
        <v>0.0805094930358271</v>
      </c>
      <c r="P35" s="12" t="n">
        <f aca="false">O35-B$14</f>
        <v>0.030509493035827</v>
      </c>
      <c r="Q35" s="7" t="n">
        <f aca="false">K35+C35</f>
        <v>13008.5036283022</v>
      </c>
      <c r="R35" s="7" t="n">
        <f aca="false">R34*(1+(B$13/12))</f>
        <v>12890.6643067584</v>
      </c>
      <c r="S35" s="13" t="n">
        <f aca="false">R35-Q35</f>
        <v>-117.839321543752</v>
      </c>
    </row>
    <row r="36" customFormat="false" ht="12.8" hidden="false" customHeight="false" outlineLevel="0" collapsed="false">
      <c r="A36" s="11" t="n">
        <f aca="false">A35+ORG.OPENOFFICE.DAYSINMONTH(A35)</f>
        <v>44866</v>
      </c>
      <c r="B36" s="6" t="n">
        <f aca="false">B35+1</f>
        <v>20</v>
      </c>
      <c r="C36" s="7" t="n">
        <f aca="false">-1 *PMT(B$7/12, 240, B$5)</f>
        <v>8893.32472440334</v>
      </c>
      <c r="D36" s="7" t="n">
        <f aca="false">-1 * IPMT(B$7/12, B36, 240, B$5)</f>
        <v>4430.62981625298</v>
      </c>
      <c r="E36" s="7" t="n">
        <f aca="false">-1 * PPMT(B$7/12, B36, 240, B$5)</f>
        <v>4462.69490815036</v>
      </c>
      <c r="F36" s="7" t="n">
        <f aca="false">F35+D36</f>
        <v>91205.3407808709</v>
      </c>
      <c r="G36" s="7" t="n">
        <f aca="false">E36+G35</f>
        <v>586661.153707196</v>
      </c>
      <c r="H36" s="7" t="n">
        <f aca="false">H35+B$2*B$13/12</f>
        <v>66666.6666666667</v>
      </c>
      <c r="I36" s="7" t="n">
        <f aca="false">G36+H36</f>
        <v>653327.820373863</v>
      </c>
      <c r="J36" s="7" t="n">
        <f aca="false">D36</f>
        <v>4430.62981625298</v>
      </c>
      <c r="K36" s="7" t="n">
        <f aca="false">K35*(1+(B$13/12))</f>
        <v>4122.03753540533</v>
      </c>
      <c r="L36" s="7" t="n">
        <f aca="false">K36+J36</f>
        <v>8552.66735165831</v>
      </c>
      <c r="M36" s="7" t="n">
        <f aca="false">M35*(1+(B$13/12))</f>
        <v>12912.1487472697</v>
      </c>
      <c r="N36" s="7" t="n">
        <f aca="false">M36-L36</f>
        <v>4359.48139561137</v>
      </c>
      <c r="O36" s="12" t="n">
        <f aca="false">12*N36/I36</f>
        <v>0.0800727829367502</v>
      </c>
      <c r="P36" s="12" t="n">
        <f aca="false">O36-B$14</f>
        <v>0.0300727829367502</v>
      </c>
      <c r="Q36" s="7" t="n">
        <f aca="false">K36+C36</f>
        <v>13015.3622598087</v>
      </c>
      <c r="R36" s="7" t="n">
        <f aca="false">R35*(1+(B$13/12))</f>
        <v>12912.1487472697</v>
      </c>
      <c r="S36" s="13" t="n">
        <f aca="false">R36-Q36</f>
        <v>-103.213512538985</v>
      </c>
    </row>
    <row r="37" customFormat="false" ht="12.8" hidden="false" customHeight="false" outlineLevel="0" collapsed="false">
      <c r="A37" s="11" t="n">
        <f aca="false">A36+ORG.OPENOFFICE.DAYSINMONTH(A36)</f>
        <v>44896</v>
      </c>
      <c r="B37" s="6" t="n">
        <f aca="false">B36+1</f>
        <v>21</v>
      </c>
      <c r="C37" s="7" t="n">
        <f aca="false">-1 *PMT(B$7/12, 240, B$5)</f>
        <v>8893.32472440334</v>
      </c>
      <c r="D37" s="7" t="n">
        <f aca="false">-1 * IPMT(B$7/12, B37, 240, B$5)</f>
        <v>4416.68389466501</v>
      </c>
      <c r="E37" s="7" t="n">
        <f aca="false">-1 * PPMT(B$7/12, B37, 240, B$5)</f>
        <v>4476.64082973833</v>
      </c>
      <c r="F37" s="7" t="n">
        <f aca="false">F36+D37</f>
        <v>95622.0246755359</v>
      </c>
      <c r="G37" s="7" t="n">
        <f aca="false">E37+G36</f>
        <v>591137.794536934</v>
      </c>
      <c r="H37" s="7" t="n">
        <f aca="false">H36+B$2*B$13/12</f>
        <v>70000</v>
      </c>
      <c r="I37" s="7" t="n">
        <f aca="false">G37+H37</f>
        <v>661137.794536934</v>
      </c>
      <c r="J37" s="7" t="n">
        <f aca="false">D37</f>
        <v>4416.68389466501</v>
      </c>
      <c r="K37" s="7" t="n">
        <f aca="false">K36*(1+(B$13/12))</f>
        <v>4128.90759796434</v>
      </c>
      <c r="L37" s="7" t="n">
        <f aca="false">K37+J37</f>
        <v>8545.59149262935</v>
      </c>
      <c r="M37" s="7" t="n">
        <f aca="false">M36*(1+(B$13/12))</f>
        <v>12933.6689951818</v>
      </c>
      <c r="N37" s="7" t="n">
        <f aca="false">M37-L37</f>
        <v>4388.07750255245</v>
      </c>
      <c r="O37" s="12" t="n">
        <f aca="false">12*N37/I37</f>
        <v>0.0796459232337651</v>
      </c>
      <c r="P37" s="12" t="n">
        <f aca="false">O37-B$14</f>
        <v>0.0296459232337651</v>
      </c>
      <c r="Q37" s="7" t="n">
        <f aca="false">K37+C37</f>
        <v>13022.2323223677</v>
      </c>
      <c r="R37" s="7" t="n">
        <f aca="false">R36*(1+(B$13/12))</f>
        <v>12933.6689951818</v>
      </c>
      <c r="S37" s="13" t="n">
        <f aca="false">R37-Q37</f>
        <v>-88.5633271858787</v>
      </c>
    </row>
    <row r="38" customFormat="false" ht="12.8" hidden="false" customHeight="false" outlineLevel="0" collapsed="false">
      <c r="A38" s="11" t="n">
        <f aca="false">A37+ORG.OPENOFFICE.DAYSINMONTH(A37)</f>
        <v>44927</v>
      </c>
      <c r="B38" s="6" t="n">
        <f aca="false">B37+1</f>
        <v>22</v>
      </c>
      <c r="C38" s="7" t="n">
        <f aca="false">-1 *PMT(B$7/12, 240, B$5)</f>
        <v>8893.32472440334</v>
      </c>
      <c r="D38" s="7" t="n">
        <f aca="false">-1 * IPMT(B$7/12, B38, 240, B$5)</f>
        <v>4402.69439207208</v>
      </c>
      <c r="E38" s="7" t="n">
        <f aca="false">-1 * PPMT(B$7/12, B38, 240, B$5)</f>
        <v>4490.63033233126</v>
      </c>
      <c r="F38" s="7" t="n">
        <f aca="false">F37+D38</f>
        <v>100024.719067608</v>
      </c>
      <c r="G38" s="7" t="n">
        <f aca="false">E38+G37</f>
        <v>595628.424869265</v>
      </c>
      <c r="H38" s="7" t="n">
        <f aca="false">H37+B$2*B$13/12</f>
        <v>73333.3333333333</v>
      </c>
      <c r="I38" s="7" t="n">
        <f aca="false">G38+H38</f>
        <v>668961.758202599</v>
      </c>
      <c r="J38" s="7" t="n">
        <f aca="false">D38</f>
        <v>4402.69439207208</v>
      </c>
      <c r="K38" s="7" t="n">
        <f aca="false">K37*(1+(B$13/12))</f>
        <v>4135.78911062761</v>
      </c>
      <c r="L38" s="7" t="n">
        <f aca="false">K38+J38</f>
        <v>8538.48350269969</v>
      </c>
      <c r="M38" s="7" t="n">
        <f aca="false">M37*(1+(B$13/12))</f>
        <v>12955.2251101738</v>
      </c>
      <c r="N38" s="7" t="n">
        <f aca="false">M38-L38</f>
        <v>4416.74160747408</v>
      </c>
      <c r="O38" s="12" t="n">
        <f aca="false">12*N38/I38</f>
        <v>0.0792285936225929</v>
      </c>
      <c r="P38" s="12" t="n">
        <f aca="false">O38-B$14</f>
        <v>0.0292285936225929</v>
      </c>
      <c r="Q38" s="7" t="n">
        <f aca="false">K38+C38</f>
        <v>13029.1138350309</v>
      </c>
      <c r="R38" s="7" t="n">
        <f aca="false">R37*(1+(B$13/12))</f>
        <v>12955.2251101738</v>
      </c>
      <c r="S38" s="13" t="n">
        <f aca="false">R38-Q38</f>
        <v>-73.8887248571809</v>
      </c>
    </row>
    <row r="39" customFormat="false" ht="12.8" hidden="false" customHeight="false" outlineLevel="0" collapsed="false">
      <c r="A39" s="11" t="n">
        <f aca="false">A38+ORG.OPENOFFICE.DAYSINMONTH(A38)</f>
        <v>44958</v>
      </c>
      <c r="B39" s="6" t="n">
        <f aca="false">B38+1</f>
        <v>23</v>
      </c>
      <c r="C39" s="7" t="n">
        <f aca="false">-1 *PMT(B$7/12, 240, B$5)</f>
        <v>8893.32472440334</v>
      </c>
      <c r="D39" s="7" t="n">
        <f aca="false">-1 * IPMT(B$7/12, B39, 240, B$5)</f>
        <v>4388.66117228354</v>
      </c>
      <c r="E39" s="7" t="n">
        <f aca="false">-1 * PPMT(B$7/12, B39, 240, B$5)</f>
        <v>4504.6635521198</v>
      </c>
      <c r="F39" s="7" t="n">
        <f aca="false">F38+D39</f>
        <v>104413.380239892</v>
      </c>
      <c r="G39" s="7" t="n">
        <f aca="false">E39+G38</f>
        <v>600133.088421385</v>
      </c>
      <c r="H39" s="7" t="n">
        <f aca="false">H38+B$2*B$13/12</f>
        <v>76666.6666666667</v>
      </c>
      <c r="I39" s="7" t="n">
        <f aca="false">G39+H39</f>
        <v>676799.755088052</v>
      </c>
      <c r="J39" s="7" t="n">
        <f aca="false">D39</f>
        <v>4388.66117228354</v>
      </c>
      <c r="K39" s="7" t="n">
        <f aca="false">K38*(1+(B$13/12))</f>
        <v>4142.68209247866</v>
      </c>
      <c r="L39" s="7" t="n">
        <f aca="false">K39+J39</f>
        <v>8531.3432647622</v>
      </c>
      <c r="M39" s="7" t="n">
        <f aca="false">M38*(1+(B$13/12))</f>
        <v>12976.8171520241</v>
      </c>
      <c r="N39" s="7" t="n">
        <f aca="false">M39-L39</f>
        <v>4445.47388726186</v>
      </c>
      <c r="O39" s="12" t="n">
        <f aca="false">12*N39/I39</f>
        <v>0.0788204875165802</v>
      </c>
      <c r="P39" s="12" t="n">
        <f aca="false">O39-B$14</f>
        <v>0.0288204875165802</v>
      </c>
      <c r="Q39" s="7" t="n">
        <f aca="false">K39+C39</f>
        <v>13036.006816882</v>
      </c>
      <c r="R39" s="7" t="n">
        <f aca="false">R38*(1+(B$13/12))</f>
        <v>12976.8171520241</v>
      </c>
      <c r="S39" s="13" t="n">
        <f aca="false">R39-Q39</f>
        <v>-59.1896648579386</v>
      </c>
    </row>
    <row r="40" customFormat="false" ht="12.8" hidden="false" customHeight="false" outlineLevel="0" collapsed="false">
      <c r="A40" s="11" t="n">
        <f aca="false">A39+ORG.OPENOFFICE.DAYSINMONTH(A39)</f>
        <v>44986</v>
      </c>
      <c r="B40" s="6" t="n">
        <f aca="false">B39+1</f>
        <v>24</v>
      </c>
      <c r="C40" s="7" t="n">
        <f aca="false">-1 *PMT(B$7/12, 240, B$5)</f>
        <v>8893.32472440334</v>
      </c>
      <c r="D40" s="7" t="n">
        <f aca="false">-1 * IPMT(B$7/12, B40, 240, B$5)</f>
        <v>4374.58409868317</v>
      </c>
      <c r="E40" s="7" t="n">
        <f aca="false">-1 * PPMT(B$7/12, B40, 240, B$5)</f>
        <v>4518.74062572017</v>
      </c>
      <c r="F40" s="7" t="n">
        <f aca="false">F39+D40</f>
        <v>108787.964338575</v>
      </c>
      <c r="G40" s="7" t="n">
        <f aca="false">E40+G39</f>
        <v>604651.829047105</v>
      </c>
      <c r="H40" s="7" t="n">
        <f aca="false">H39+B$2*B$13/12</f>
        <v>80000</v>
      </c>
      <c r="I40" s="7" t="n">
        <f aca="false">G40+H40</f>
        <v>684651.829047105</v>
      </c>
      <c r="J40" s="7" t="n">
        <f aca="false">D40</f>
        <v>4374.58409868317</v>
      </c>
      <c r="K40" s="7" t="n">
        <f aca="false">K39*(1+(B$13/12))</f>
        <v>4149.58656263279</v>
      </c>
      <c r="L40" s="7" t="n">
        <f aca="false">K40+J40</f>
        <v>8524.17066131596</v>
      </c>
      <c r="M40" s="7" t="n">
        <f aca="false">M39*(1+(B$13/12))</f>
        <v>12998.4451806108</v>
      </c>
      <c r="N40" s="7" t="n">
        <f aca="false">M40-L40</f>
        <v>4474.27451929481</v>
      </c>
      <c r="O40" s="12" t="n">
        <f aca="false">12*N40/I40</f>
        <v>0.0784213113200397</v>
      </c>
      <c r="P40" s="12" t="n">
        <f aca="false">O40-B$14</f>
        <v>0.0284213113200397</v>
      </c>
      <c r="Q40" s="7" t="n">
        <f aca="false">K40+C40</f>
        <v>13042.9112870361</v>
      </c>
      <c r="R40" s="7" t="n">
        <f aca="false">R39*(1+(B$13/12))</f>
        <v>12998.4451806108</v>
      </c>
      <c r="S40" s="13" t="n">
        <f aca="false">R40-Q40</f>
        <v>-44.4661064253633</v>
      </c>
      <c r="T40" s="7" t="n">
        <f aca="false">SUM(S29:S40)</f>
        <v>-1499.97860228628</v>
      </c>
    </row>
    <row r="41" customFormat="false" ht="12.8" hidden="false" customHeight="false" outlineLevel="0" collapsed="false">
      <c r="A41" s="11" t="n">
        <f aca="false">A40+ORG.OPENOFFICE.DAYSINMONTH(A40)</f>
        <v>45017</v>
      </c>
      <c r="B41" s="6" t="n">
        <f aca="false">B40+1</f>
        <v>25</v>
      </c>
      <c r="C41" s="7" t="n">
        <f aca="false">-1 *PMT(B$7/12, 240, B$5)</f>
        <v>8893.32472440334</v>
      </c>
      <c r="D41" s="7" t="n">
        <f aca="false">-1 * IPMT(B$7/12, B41, 240, B$5)</f>
        <v>4360.46303422779</v>
      </c>
      <c r="E41" s="7" t="n">
        <f aca="false">-1 * PPMT(B$7/12, B41, 240, B$5)</f>
        <v>4532.86169017555</v>
      </c>
      <c r="F41" s="7" t="n">
        <f aca="false">F40+D41</f>
        <v>113148.427372802</v>
      </c>
      <c r="G41" s="7" t="n">
        <f aca="false">E41+G40</f>
        <v>609184.690737281</v>
      </c>
      <c r="H41" s="7" t="n">
        <f aca="false">H40+B$2*B$13/12</f>
        <v>83333.3333333333</v>
      </c>
      <c r="I41" s="7" t="n">
        <f aca="false">G41+H41</f>
        <v>692518.024070614</v>
      </c>
      <c r="J41" s="7" t="n">
        <f aca="false">D41</f>
        <v>4360.46303422779</v>
      </c>
      <c r="K41" s="7" t="n">
        <f aca="false">K40*(1+(B$13/12))</f>
        <v>4156.50254023718</v>
      </c>
      <c r="L41" s="7" t="n">
        <f aca="false">K41+J41</f>
        <v>8516.96557446497</v>
      </c>
      <c r="M41" s="7" t="n">
        <f aca="false">M40*(1+(B$13/12))</f>
        <v>13020.1092559118</v>
      </c>
      <c r="N41" s="7" t="n">
        <f aca="false">M41-L41</f>
        <v>4503.14368144681</v>
      </c>
      <c r="O41" s="12" t="n">
        <f aca="false">12*N41/I41</f>
        <v>0.0780307837473003</v>
      </c>
      <c r="P41" s="12" t="n">
        <f aca="false">O41-B$14</f>
        <v>0.0280307837473003</v>
      </c>
      <c r="Q41" s="7" t="n">
        <f aca="false">K41+C41</f>
        <v>13049.8272646405</v>
      </c>
      <c r="R41" s="7" t="n">
        <f aca="false">R40*(1+(B$13/12))</f>
        <v>13020.1092559118</v>
      </c>
      <c r="S41" s="13" t="n">
        <f aca="false">R41-Q41</f>
        <v>-29.7180087287325</v>
      </c>
    </row>
    <row r="42" customFormat="false" ht="12.8" hidden="false" customHeight="false" outlineLevel="0" collapsed="false">
      <c r="A42" s="11" t="n">
        <f aca="false">A41+ORG.OPENOFFICE.DAYSINMONTH(A41)</f>
        <v>45047</v>
      </c>
      <c r="B42" s="6" t="n">
        <f aca="false">B41+1</f>
        <v>26</v>
      </c>
      <c r="C42" s="7" t="n">
        <f aca="false">-1 *PMT(B$7/12, 240, B$5)</f>
        <v>8893.32472440334</v>
      </c>
      <c r="D42" s="7" t="n">
        <f aca="false">-1 * IPMT(B$7/12, B42, 240, B$5)</f>
        <v>4346.29784144599</v>
      </c>
      <c r="E42" s="7" t="n">
        <f aca="false">-1 * PPMT(B$7/12, B42, 240, B$5)</f>
        <v>4547.02688295734</v>
      </c>
      <c r="F42" s="7" t="n">
        <f aca="false">F41+D42</f>
        <v>117494.725214248</v>
      </c>
      <c r="G42" s="7" t="n">
        <f aca="false">E42+G41</f>
        <v>613731.717620238</v>
      </c>
      <c r="H42" s="7" t="n">
        <f aca="false">H41+B$2*B$13/12</f>
        <v>86666.6666666667</v>
      </c>
      <c r="I42" s="7" t="n">
        <f aca="false">G42+H42</f>
        <v>700398.384286905</v>
      </c>
      <c r="J42" s="7" t="n">
        <f aca="false">D42</f>
        <v>4346.29784144599</v>
      </c>
      <c r="K42" s="7" t="n">
        <f aca="false">K41*(1+(B$13/12))</f>
        <v>4163.43004447091</v>
      </c>
      <c r="L42" s="7" t="n">
        <f aca="false">K42+J42</f>
        <v>8509.7278859169</v>
      </c>
      <c r="M42" s="7" t="n">
        <f aca="false">M41*(1+(B$13/12))</f>
        <v>13041.809438005</v>
      </c>
      <c r="N42" s="7" t="n">
        <f aca="false">M42-L42</f>
        <v>4532.08155208807</v>
      </c>
      <c r="O42" s="12" t="n">
        <f aca="false">12*N42/I42</f>
        <v>0.0776486351841427</v>
      </c>
      <c r="P42" s="12" t="n">
        <f aca="false">O42-B$14</f>
        <v>0.0276486351841427</v>
      </c>
      <c r="Q42" s="7" t="n">
        <f aca="false">K42+C42</f>
        <v>13056.7547688742</v>
      </c>
      <c r="R42" s="7" t="n">
        <f aca="false">R41*(1+(B$13/12))</f>
        <v>13041.809438005</v>
      </c>
      <c r="S42" s="13" t="n">
        <f aca="false">R42-Q42</f>
        <v>-14.9453308692737</v>
      </c>
    </row>
    <row r="43" customFormat="false" ht="12.8" hidden="false" customHeight="false" outlineLevel="0" collapsed="false">
      <c r="A43" s="11" t="n">
        <f aca="false">A42+ORG.OPENOFFICE.DAYSINMONTH(A42)</f>
        <v>45078</v>
      </c>
      <c r="B43" s="6" t="n">
        <f aca="false">B42+1</f>
        <v>27</v>
      </c>
      <c r="C43" s="7" t="n">
        <f aca="false">-1 *PMT(B$7/12, 240, B$5)</f>
        <v>8893.32472440334</v>
      </c>
      <c r="D43" s="7" t="n">
        <f aca="false">-1 * IPMT(B$7/12, B43, 240, B$5)</f>
        <v>4332.08838243675</v>
      </c>
      <c r="E43" s="7" t="n">
        <f aca="false">-1 * PPMT(B$7/12, B43, 240, B$5)</f>
        <v>4561.23634196659</v>
      </c>
      <c r="F43" s="7" t="n">
        <f aca="false">F42+D43</f>
        <v>121826.813596685</v>
      </c>
      <c r="G43" s="7" t="n">
        <f aca="false">E43+G42</f>
        <v>618292.953962205</v>
      </c>
      <c r="H43" s="7" t="n">
        <f aca="false">H42+B$2*B$13/12</f>
        <v>90000</v>
      </c>
      <c r="I43" s="7" t="n">
        <f aca="false">G43+H43</f>
        <v>708292.953962205</v>
      </c>
      <c r="J43" s="7" t="n">
        <f aca="false">D43</f>
        <v>4332.08838243675</v>
      </c>
      <c r="K43" s="7" t="n">
        <f aca="false">K42*(1+(B$13/12))</f>
        <v>4170.36909454503</v>
      </c>
      <c r="L43" s="7" t="n">
        <f aca="false">K43+J43</f>
        <v>8502.45747698178</v>
      </c>
      <c r="M43" s="7" t="n">
        <f aca="false">M42*(1+(B$13/12))</f>
        <v>13063.5457870683</v>
      </c>
      <c r="N43" s="7" t="n">
        <f aca="false">M43-L43</f>
        <v>4561.08831008654</v>
      </c>
      <c r="O43" s="12" t="n">
        <f aca="false">12*N43/I43</f>
        <v>0.0772746070885791</v>
      </c>
      <c r="P43" s="12" t="n">
        <f aca="false">O43-B$14</f>
        <v>0.0272746070885791</v>
      </c>
      <c r="Q43" s="7" t="n">
        <f aca="false">K43+C43</f>
        <v>13063.6938189484</v>
      </c>
      <c r="R43" s="7" t="n">
        <f aca="false">R42*(1+(B$13/12))</f>
        <v>13063.5457870683</v>
      </c>
      <c r="S43" s="13" t="n">
        <f aca="false">R43-Q43</f>
        <v>-0.148031880051349</v>
      </c>
    </row>
    <row r="44" customFormat="false" ht="12.8" hidden="false" customHeight="false" outlineLevel="0" collapsed="false">
      <c r="A44" s="11" t="n">
        <f aca="false">A43+ORG.OPENOFFICE.DAYSINMONTH(A43)</f>
        <v>45108</v>
      </c>
      <c r="B44" s="6" t="n">
        <f aca="false">B43+1</f>
        <v>28</v>
      </c>
      <c r="C44" s="7" t="n">
        <f aca="false">-1 *PMT(B$7/12, 240, B$5)</f>
        <v>8893.32472440334</v>
      </c>
      <c r="D44" s="7" t="n">
        <f aca="false">-1 * IPMT(B$7/12, B44, 240, B$5)</f>
        <v>4317.83451886811</v>
      </c>
      <c r="E44" s="7" t="n">
        <f aca="false">-1 * PPMT(B$7/12, B44, 240, B$5)</f>
        <v>4575.49020553523</v>
      </c>
      <c r="F44" s="7" t="n">
        <f aca="false">F43+D44</f>
        <v>126144.648115553</v>
      </c>
      <c r="G44" s="7" t="n">
        <f aca="false">E44+G43</f>
        <v>622868.44416774</v>
      </c>
      <c r="H44" s="7" t="n">
        <f aca="false">H43+B$2*B$13/12</f>
        <v>93333.3333333333</v>
      </c>
      <c r="I44" s="7" t="n">
        <f aca="false">G44+H44</f>
        <v>716201.777501073</v>
      </c>
      <c r="J44" s="7" t="n">
        <f aca="false">D44</f>
        <v>4317.83451886811</v>
      </c>
      <c r="K44" s="7" t="n">
        <f aca="false">K43*(1+(B$13/12))</f>
        <v>4177.3197097026</v>
      </c>
      <c r="L44" s="7" t="n">
        <f aca="false">K44+J44</f>
        <v>8495.15422857071</v>
      </c>
      <c r="M44" s="7" t="n">
        <f aca="false">M43*(1+(B$13/12))</f>
        <v>13085.3183633801</v>
      </c>
      <c r="N44" s="7" t="n">
        <f aca="false">M44-L44</f>
        <v>4590.16413480939</v>
      </c>
      <c r="O44" s="12" t="n">
        <f aca="false">12*N44/I44</f>
        <v>0.0769084514281732</v>
      </c>
      <c r="P44" s="12" t="n">
        <f aca="false">O44-B$14</f>
        <v>0.0269084514281732</v>
      </c>
      <c r="Q44" s="7" t="n">
        <f aca="false">K44+C44</f>
        <v>13070.6444341059</v>
      </c>
      <c r="R44" s="7" t="n">
        <f aca="false">R43*(1+(B$13/12))</f>
        <v>13085.3183633801</v>
      </c>
      <c r="S44" s="13" t="n">
        <f aca="false">R44-Q44</f>
        <v>14.6739292741568</v>
      </c>
    </row>
    <row r="45" customFormat="false" ht="12.8" hidden="false" customHeight="false" outlineLevel="0" collapsed="false">
      <c r="A45" s="11" t="n">
        <f aca="false">A44+ORG.OPENOFFICE.DAYSINMONTH(A44)</f>
        <v>45139</v>
      </c>
      <c r="B45" s="6" t="n">
        <f aca="false">B44+1</f>
        <v>29</v>
      </c>
      <c r="C45" s="7" t="n">
        <f aca="false">-1 *PMT(B$7/12, 240, B$5)</f>
        <v>8893.32472440334</v>
      </c>
      <c r="D45" s="7" t="n">
        <f aca="false">-1 * IPMT(B$7/12, B45, 240, B$5)</f>
        <v>4303.53611197581</v>
      </c>
      <c r="E45" s="7" t="n">
        <f aca="false">-1 * PPMT(B$7/12, B45, 240, B$5)</f>
        <v>4589.78861242753</v>
      </c>
      <c r="F45" s="7" t="n">
        <f aca="false">F44+D45</f>
        <v>130448.184227529</v>
      </c>
      <c r="G45" s="7" t="n">
        <f aca="false">E45+G44</f>
        <v>627458.232780168</v>
      </c>
      <c r="H45" s="7" t="n">
        <f aca="false">H44+B$2*B$13/12</f>
        <v>96666.6666666666</v>
      </c>
      <c r="I45" s="7" t="n">
        <f aca="false">G45+H45</f>
        <v>724124.899446834</v>
      </c>
      <c r="J45" s="7" t="n">
        <f aca="false">D45</f>
        <v>4303.53611197581</v>
      </c>
      <c r="K45" s="7" t="n">
        <f aca="false">K44*(1+(B$13/12))</f>
        <v>4184.28190921877</v>
      </c>
      <c r="L45" s="7" t="n">
        <f aca="false">K45+J45</f>
        <v>8487.81802119458</v>
      </c>
      <c r="M45" s="7" t="n">
        <f aca="false">M44*(1+(B$13/12))</f>
        <v>13107.1272273191</v>
      </c>
      <c r="N45" s="7" t="n">
        <f aca="false">M45-L45</f>
        <v>4619.30920612448</v>
      </c>
      <c r="O45" s="12" t="n">
        <f aca="false">12*N45/I45</f>
        <v>0.0765499301513297</v>
      </c>
      <c r="P45" s="12" t="n">
        <f aca="false">O45-B$14</f>
        <v>0.0265499301513297</v>
      </c>
      <c r="Q45" s="7" t="n">
        <f aca="false">K45+C45</f>
        <v>13077.6066336221</v>
      </c>
      <c r="R45" s="7" t="n">
        <f aca="false">R44*(1+(B$13/12))</f>
        <v>13107.1272273191</v>
      </c>
      <c r="S45" s="13" t="n">
        <f aca="false">R45-Q45</f>
        <v>29.5205936969523</v>
      </c>
    </row>
    <row r="46" customFormat="false" ht="12.8" hidden="false" customHeight="false" outlineLevel="0" collapsed="false">
      <c r="A46" s="11" t="n">
        <f aca="false">A45+ORG.OPENOFFICE.DAYSINMONTH(A45)</f>
        <v>45170</v>
      </c>
      <c r="B46" s="6" t="n">
        <f aca="false">B45+1</f>
        <v>30</v>
      </c>
      <c r="C46" s="7" t="n">
        <f aca="false">-1 *PMT(B$7/12, 240, B$5)</f>
        <v>8893.32472440334</v>
      </c>
      <c r="D46" s="7" t="n">
        <f aca="false">-1 * IPMT(B$7/12, B46, 240, B$5)</f>
        <v>4289.19302256197</v>
      </c>
      <c r="E46" s="7" t="n">
        <f aca="false">-1 * PPMT(B$7/12, B46, 240, B$5)</f>
        <v>4604.13170184137</v>
      </c>
      <c r="F46" s="7" t="n">
        <f aca="false">F45+D46</f>
        <v>134737.377250091</v>
      </c>
      <c r="G46" s="7" t="n">
        <f aca="false">E46+G45</f>
        <v>632062.364482009</v>
      </c>
      <c r="H46" s="7" t="n">
        <f aca="false">H45+B$2*B$13/12</f>
        <v>100000</v>
      </c>
      <c r="I46" s="7" t="n">
        <f aca="false">G46+H46</f>
        <v>732062.364482009</v>
      </c>
      <c r="J46" s="7" t="n">
        <f aca="false">D46</f>
        <v>4289.19302256197</v>
      </c>
      <c r="K46" s="7" t="n">
        <f aca="false">K45*(1+(B$13/12))</f>
        <v>4191.2557124008</v>
      </c>
      <c r="L46" s="7" t="n">
        <f aca="false">K46+J46</f>
        <v>8480.44873496277</v>
      </c>
      <c r="M46" s="7" t="n">
        <f aca="false">M45*(1+(B$13/12))</f>
        <v>13128.9724393646</v>
      </c>
      <c r="N46" s="7" t="n">
        <f aca="false">M46-L46</f>
        <v>4648.52370440182</v>
      </c>
      <c r="O46" s="12" t="n">
        <f aca="false">12*N46/I46</f>
        <v>0.0761988146901831</v>
      </c>
      <c r="P46" s="12" t="n">
        <f aca="false">O46-B$14</f>
        <v>0.026198814690183</v>
      </c>
      <c r="Q46" s="7" t="n">
        <f aca="false">K46+C46</f>
        <v>13084.5804368041</v>
      </c>
      <c r="R46" s="7" t="n">
        <f aca="false">R45*(1+(B$13/12))</f>
        <v>13128.9724393646</v>
      </c>
      <c r="S46" s="13" t="n">
        <f aca="false">R46-Q46</f>
        <v>44.3920025604548</v>
      </c>
    </row>
    <row r="47" customFormat="false" ht="12.8" hidden="false" customHeight="false" outlineLevel="0" collapsed="false">
      <c r="A47" s="11" t="n">
        <f aca="false">A46+ORG.OPENOFFICE.DAYSINMONTH(A46)</f>
        <v>45200</v>
      </c>
      <c r="B47" s="6" t="n">
        <f aca="false">B46+1</f>
        <v>31</v>
      </c>
      <c r="C47" s="7" t="n">
        <f aca="false">-1 *PMT(B$7/12, 240, B$5)</f>
        <v>8893.32472440334</v>
      </c>
      <c r="D47" s="7" t="n">
        <f aca="false">-1 * IPMT(B$7/12, B47, 240, B$5)</f>
        <v>4274.80511099372</v>
      </c>
      <c r="E47" s="7" t="n">
        <f aca="false">-1 * PPMT(B$7/12, B47, 240, B$5)</f>
        <v>4618.51961340962</v>
      </c>
      <c r="F47" s="7" t="n">
        <f aca="false">F46+D47</f>
        <v>139012.182361085</v>
      </c>
      <c r="G47" s="7" t="n">
        <f aca="false">E47+G46</f>
        <v>636680.884095419</v>
      </c>
      <c r="H47" s="7" t="n">
        <f aca="false">H46+B$2*B$13/12</f>
        <v>103333.333333333</v>
      </c>
      <c r="I47" s="7" t="n">
        <f aca="false">G47+H47</f>
        <v>740014.217428752</v>
      </c>
      <c r="J47" s="7" t="n">
        <f aca="false">D47</f>
        <v>4274.80511099372</v>
      </c>
      <c r="K47" s="7" t="n">
        <f aca="false">K46*(1+(B$13/12))</f>
        <v>4198.24113858814</v>
      </c>
      <c r="L47" s="7" t="n">
        <f aca="false">K47+J47</f>
        <v>8473.04624958185</v>
      </c>
      <c r="M47" s="7" t="n">
        <f aca="false">M46*(1+(B$13/12))</f>
        <v>13150.8540600969</v>
      </c>
      <c r="N47" s="7" t="n">
        <f aca="false">M47-L47</f>
        <v>4677.80781051502</v>
      </c>
      <c r="O47" s="12" t="n">
        <f aca="false">12*N47/I47</f>
        <v>0.0758548854929057</v>
      </c>
      <c r="P47" s="12" t="n">
        <f aca="false">O47-B$14</f>
        <v>0.0258548854929057</v>
      </c>
      <c r="Q47" s="7" t="n">
        <f aca="false">K47+C47</f>
        <v>13091.5658629915</v>
      </c>
      <c r="R47" s="7" t="n">
        <f aca="false">R46*(1+(B$13/12))</f>
        <v>13150.8540600969</v>
      </c>
      <c r="S47" s="13" t="n">
        <f aca="false">R47-Q47</f>
        <v>59.2881971053921</v>
      </c>
    </row>
    <row r="48" customFormat="false" ht="12.8" hidden="false" customHeight="false" outlineLevel="0" collapsed="false">
      <c r="A48" s="11" t="n">
        <f aca="false">A47+ORG.OPENOFFICE.DAYSINMONTH(A47)</f>
        <v>45231</v>
      </c>
      <c r="B48" s="6" t="n">
        <f aca="false">B47+1</f>
        <v>32</v>
      </c>
      <c r="C48" s="7" t="n">
        <f aca="false">-1 *PMT(B$7/12, 240, B$5)</f>
        <v>8893.32472440334</v>
      </c>
      <c r="D48" s="7" t="n">
        <f aca="false">-1 * IPMT(B$7/12, B48, 240, B$5)</f>
        <v>4260.37223720181</v>
      </c>
      <c r="E48" s="7" t="n">
        <f aca="false">-1 * PPMT(B$7/12, B48, 240, B$5)</f>
        <v>4632.95248720153</v>
      </c>
      <c r="F48" s="7" t="n">
        <f aca="false">F47+D48</f>
        <v>143272.554598287</v>
      </c>
      <c r="G48" s="7" t="n">
        <f aca="false">E48+G47</f>
        <v>641313.83658262</v>
      </c>
      <c r="H48" s="7" t="n">
        <f aca="false">H47+B$2*B$13/12</f>
        <v>106666.666666667</v>
      </c>
      <c r="I48" s="7" t="n">
        <f aca="false">G48+H48</f>
        <v>747980.503249287</v>
      </c>
      <c r="J48" s="7" t="n">
        <f aca="false">D48</f>
        <v>4260.37223720181</v>
      </c>
      <c r="K48" s="7" t="n">
        <f aca="false">K47*(1+(B$13/12))</f>
        <v>4205.23820715245</v>
      </c>
      <c r="L48" s="7" t="n">
        <f aca="false">K48+J48</f>
        <v>8465.61044435427</v>
      </c>
      <c r="M48" s="7" t="n">
        <f aca="false">M47*(1+(B$13/12))</f>
        <v>13172.772150197</v>
      </c>
      <c r="N48" s="7" t="n">
        <f aca="false">M48-L48</f>
        <v>4707.16170584277</v>
      </c>
      <c r="O48" s="12" t="n">
        <f aca="false">12*N48/I48</f>
        <v>0.075517931583422</v>
      </c>
      <c r="P48" s="12" t="n">
        <f aca="false">O48-B$14</f>
        <v>0.025517931583422</v>
      </c>
      <c r="Q48" s="7" t="n">
        <f aca="false">K48+C48</f>
        <v>13098.5629315558</v>
      </c>
      <c r="R48" s="7" t="n">
        <f aca="false">R47*(1+(B$13/12))</f>
        <v>13172.772150197</v>
      </c>
      <c r="S48" s="13" t="n">
        <f aca="false">R48-Q48</f>
        <v>74.209218641241</v>
      </c>
    </row>
    <row r="49" customFormat="false" ht="12.8" hidden="false" customHeight="false" outlineLevel="0" collapsed="false">
      <c r="A49" s="11" t="n">
        <f aca="false">A48+ORG.OPENOFFICE.DAYSINMONTH(A48)</f>
        <v>45261</v>
      </c>
      <c r="B49" s="6" t="n">
        <f aca="false">B48+1</f>
        <v>33</v>
      </c>
      <c r="C49" s="7" t="n">
        <f aca="false">-1 *PMT(B$7/12, 240, B$5)</f>
        <v>8893.32472440334</v>
      </c>
      <c r="D49" s="7" t="n">
        <f aca="false">-1 * IPMT(B$7/12, B49, 240, B$5)</f>
        <v>4245.89426067931</v>
      </c>
      <c r="E49" s="7" t="n">
        <f aca="false">-1 * PPMT(B$7/12, B49, 240, B$5)</f>
        <v>4647.43046372403</v>
      </c>
      <c r="F49" s="7" t="n">
        <f aca="false">F48+D49</f>
        <v>147518.448858966</v>
      </c>
      <c r="G49" s="7" t="n">
        <f aca="false">E49+G48</f>
        <v>645961.267046344</v>
      </c>
      <c r="H49" s="7" t="n">
        <f aca="false">H48+B$2*B$13/12</f>
        <v>110000</v>
      </c>
      <c r="I49" s="7" t="n">
        <f aca="false">G49+H49</f>
        <v>755961.267046344</v>
      </c>
      <c r="J49" s="7" t="n">
        <f aca="false">D49</f>
        <v>4245.89426067931</v>
      </c>
      <c r="K49" s="7" t="n">
        <f aca="false">K48*(1+(B$13/12))</f>
        <v>4212.24693749771</v>
      </c>
      <c r="L49" s="7" t="n">
        <f aca="false">K49+J49</f>
        <v>8458.14119817701</v>
      </c>
      <c r="M49" s="7" t="n">
        <f aca="false">M48*(1+(B$13/12))</f>
        <v>13194.7267704474</v>
      </c>
      <c r="N49" s="7" t="n">
        <f aca="false">M49-L49</f>
        <v>4736.58557227035</v>
      </c>
      <c r="O49" s="12" t="n">
        <f aca="false">12*N49/I49</f>
        <v>0.0751877501466747</v>
      </c>
      <c r="P49" s="12" t="n">
        <f aca="false">O49-B$14</f>
        <v>0.0251877501466747</v>
      </c>
      <c r="Q49" s="7" t="n">
        <f aca="false">K49+C49</f>
        <v>13105.571661901</v>
      </c>
      <c r="R49" s="7" t="n">
        <f aca="false">R48*(1+(B$13/12))</f>
        <v>13194.7267704474</v>
      </c>
      <c r="S49" s="13" t="n">
        <f aca="false">R49-Q49</f>
        <v>89.1551085463161</v>
      </c>
    </row>
    <row r="50" customFormat="false" ht="12.8" hidden="false" customHeight="false" outlineLevel="0" collapsed="false">
      <c r="A50" s="11" t="n">
        <f aca="false">A49+ORG.OPENOFFICE.DAYSINMONTH(A49)</f>
        <v>45292</v>
      </c>
      <c r="B50" s="6" t="n">
        <f aca="false">B49+1</f>
        <v>34</v>
      </c>
      <c r="C50" s="7" t="n">
        <f aca="false">-1 *PMT(B$7/12, 240, B$5)</f>
        <v>8893.32472440334</v>
      </c>
      <c r="D50" s="7" t="n">
        <f aca="false">-1 * IPMT(B$7/12, B50, 240, B$5)</f>
        <v>4231.37104048017</v>
      </c>
      <c r="E50" s="7" t="n">
        <f aca="false">-1 * PPMT(B$7/12, B50, 240, B$5)</f>
        <v>4661.95368392317</v>
      </c>
      <c r="F50" s="7" t="n">
        <f aca="false">F49+D50</f>
        <v>151749.819899446</v>
      </c>
      <c r="G50" s="7" t="n">
        <f aca="false">E50+G49</f>
        <v>650623.220730267</v>
      </c>
      <c r="H50" s="7" t="n">
        <f aca="false">H49+B$2*B$13/12</f>
        <v>113333.333333333</v>
      </c>
      <c r="I50" s="7" t="n">
        <f aca="false">G50+H50</f>
        <v>763956.5540636</v>
      </c>
      <c r="J50" s="7" t="n">
        <f aca="false">D50</f>
        <v>4231.37104048017</v>
      </c>
      <c r="K50" s="7" t="n">
        <f aca="false">K49*(1+(B$13/12))</f>
        <v>4219.26734906021</v>
      </c>
      <c r="L50" s="7" t="n">
        <f aca="false">K50+J50</f>
        <v>8450.63838954037</v>
      </c>
      <c r="M50" s="7" t="n">
        <f aca="false">M49*(1+(B$13/12))</f>
        <v>13216.7179817314</v>
      </c>
      <c r="N50" s="7" t="n">
        <f aca="false">M50-L50</f>
        <v>4766.07959219107</v>
      </c>
      <c r="O50" s="12" t="n">
        <f aca="false">12*N50/I50</f>
        <v>0.0748641461377284</v>
      </c>
      <c r="P50" s="12" t="n">
        <f aca="false">O50-B$14</f>
        <v>0.0248641461377284</v>
      </c>
      <c r="Q50" s="7" t="n">
        <f aca="false">K50+C50</f>
        <v>13112.5920734635</v>
      </c>
      <c r="R50" s="7" t="n">
        <f aca="false">R49*(1+(B$13/12))</f>
        <v>13216.7179817314</v>
      </c>
      <c r="S50" s="13" t="n">
        <f aca="false">R50-Q50</f>
        <v>104.125908267899</v>
      </c>
    </row>
    <row r="51" customFormat="false" ht="12.8" hidden="false" customHeight="false" outlineLevel="0" collapsed="false">
      <c r="A51" s="11" t="n">
        <f aca="false">A50+ORG.OPENOFFICE.DAYSINMONTH(A50)</f>
        <v>45323</v>
      </c>
      <c r="B51" s="6" t="n">
        <f aca="false">B50+1</f>
        <v>35</v>
      </c>
      <c r="C51" s="7" t="n">
        <f aca="false">-1 *PMT(B$7/12, 240, B$5)</f>
        <v>8893.32472440334</v>
      </c>
      <c r="D51" s="7" t="n">
        <f aca="false">-1 * IPMT(B$7/12, B51, 240, B$5)</f>
        <v>4216.80243521791</v>
      </c>
      <c r="E51" s="7" t="n">
        <f aca="false">-1 * PPMT(B$7/12, B51, 240, B$5)</f>
        <v>4676.52228918543</v>
      </c>
      <c r="F51" s="7" t="n">
        <f aca="false">F50+D51</f>
        <v>155966.622334664</v>
      </c>
      <c r="G51" s="7" t="n">
        <f aca="false">E51+G50</f>
        <v>655299.743019453</v>
      </c>
      <c r="H51" s="7" t="n">
        <f aca="false">H50+B$2*B$13/12</f>
        <v>116666.666666667</v>
      </c>
      <c r="I51" s="7" t="n">
        <f aca="false">G51+H51</f>
        <v>771966.409686119</v>
      </c>
      <c r="J51" s="7" t="n">
        <f aca="false">D51</f>
        <v>4216.80243521791</v>
      </c>
      <c r="K51" s="7" t="n">
        <f aca="false">K50*(1+(B$13/12))</f>
        <v>4226.29946130864</v>
      </c>
      <c r="L51" s="7" t="n">
        <f aca="false">K51+J51</f>
        <v>8443.10189652655</v>
      </c>
      <c r="M51" s="7" t="n">
        <f aca="false">M50*(1+(B$13/12))</f>
        <v>13238.7458450343</v>
      </c>
      <c r="N51" s="7" t="n">
        <f aca="false">M51-L51</f>
        <v>4795.64394850778</v>
      </c>
      <c r="O51" s="12" t="n">
        <f aca="false">12*N51/I51</f>
        <v>0.0745469319131284</v>
      </c>
      <c r="P51" s="12" t="n">
        <f aca="false">O51-B$14</f>
        <v>0.0245469319131284</v>
      </c>
      <c r="Q51" s="7" t="n">
        <f aca="false">K51+C51</f>
        <v>13119.624185712</v>
      </c>
      <c r="R51" s="7" t="n">
        <f aca="false">R50*(1+(B$13/12))</f>
        <v>13238.7458450343</v>
      </c>
      <c r="S51" s="13" t="n">
        <f aca="false">R51-Q51</f>
        <v>119.121659322351</v>
      </c>
    </row>
    <row r="52" customFormat="false" ht="12.8" hidden="false" customHeight="false" outlineLevel="0" collapsed="false">
      <c r="A52" s="11" t="n">
        <f aca="false">A51+ORG.OPENOFFICE.DAYSINMONTH(A51)</f>
        <v>45352</v>
      </c>
      <c r="B52" s="6" t="n">
        <f aca="false">B51+1</f>
        <v>36</v>
      </c>
      <c r="C52" s="7" t="n">
        <f aca="false">-1 *PMT(B$7/12, 240, B$5)</f>
        <v>8893.32472440334</v>
      </c>
      <c r="D52" s="7" t="n">
        <f aca="false">-1 * IPMT(B$7/12, B52, 240, B$5)</f>
        <v>4202.1883030642</v>
      </c>
      <c r="E52" s="7" t="n">
        <f aca="false">-1 * PPMT(B$7/12, B52, 240, B$5)</f>
        <v>4691.13642133913</v>
      </c>
      <c r="F52" s="7" t="n">
        <f aca="false">F51+D52</f>
        <v>160168.810637728</v>
      </c>
      <c r="G52" s="7" t="n">
        <f aca="false">E52+G51</f>
        <v>659990.879440792</v>
      </c>
      <c r="H52" s="7" t="n">
        <f aca="false">H51+B$2*B$13/12</f>
        <v>120000</v>
      </c>
      <c r="I52" s="7" t="n">
        <f aca="false">G52+H52</f>
        <v>779990.879440792</v>
      </c>
      <c r="J52" s="7" t="n">
        <f aca="false">D52</f>
        <v>4202.1883030642</v>
      </c>
      <c r="K52" s="7" t="n">
        <f aca="false">K51*(1+(B$13/12))</f>
        <v>4233.34329374415</v>
      </c>
      <c r="L52" s="7" t="n">
        <f aca="false">K52+J52</f>
        <v>8435.53159680836</v>
      </c>
      <c r="M52" s="7" t="n">
        <f aca="false">M51*(1+(B$13/12))</f>
        <v>13260.8104214427</v>
      </c>
      <c r="N52" s="7" t="n">
        <f aca="false">M52-L52</f>
        <v>4825.27882463436</v>
      </c>
      <c r="O52" s="12" t="n">
        <f aca="false">12*N52/I52</f>
        <v>0.0742359268830498</v>
      </c>
      <c r="P52" s="12" t="n">
        <f aca="false">O52-B$14</f>
        <v>0.0242359268830498</v>
      </c>
      <c r="Q52" s="7" t="n">
        <f aca="false">K52+C52</f>
        <v>13126.6680181475</v>
      </c>
      <c r="R52" s="7" t="n">
        <f aca="false">R51*(1+(B$13/12))</f>
        <v>13260.8104214427</v>
      </c>
      <c r="S52" s="13" t="n">
        <f aca="false">R52-Q52</f>
        <v>134.142403295229</v>
      </c>
      <c r="T52" s="7" t="n">
        <f aca="false">SUM(S41:S52)</f>
        <v>623.817649231934</v>
      </c>
    </row>
    <row r="53" customFormat="false" ht="12.8" hidden="false" customHeight="false" outlineLevel="0" collapsed="false">
      <c r="A53" s="11" t="n">
        <f aca="false">A52+ORG.OPENOFFICE.DAYSINMONTH(A52)</f>
        <v>45383</v>
      </c>
      <c r="B53" s="6" t="n">
        <f aca="false">B52+1</f>
        <v>37</v>
      </c>
      <c r="C53" s="7" t="n">
        <f aca="false">-1 *PMT(B$7/12, 240, B$5)</f>
        <v>8893.32472440334</v>
      </c>
      <c r="D53" s="7" t="n">
        <f aca="false">-1 * IPMT(B$7/12, B53, 240, B$5)</f>
        <v>4187.52850174752</v>
      </c>
      <c r="E53" s="7" t="n">
        <f aca="false">-1 * PPMT(B$7/12, B53, 240, B$5)</f>
        <v>4705.79622265582</v>
      </c>
      <c r="F53" s="7" t="n">
        <f aca="false">F52+D53</f>
        <v>164356.339139476</v>
      </c>
      <c r="G53" s="7" t="n">
        <f aca="false">E53+G52</f>
        <v>664696.675663448</v>
      </c>
      <c r="H53" s="7" t="n">
        <f aca="false">H52+B$2*B$13/12</f>
        <v>123333.333333333</v>
      </c>
      <c r="I53" s="7" t="n">
        <f aca="false">G53+H53</f>
        <v>788030.008996781</v>
      </c>
      <c r="J53" s="7" t="n">
        <f aca="false">D53</f>
        <v>4187.52850174752</v>
      </c>
      <c r="K53" s="7" t="n">
        <f aca="false">K52*(1+(B$13/12))</f>
        <v>4240.39886590039</v>
      </c>
      <c r="L53" s="7" t="n">
        <f aca="false">K53+J53</f>
        <v>8427.92736764791</v>
      </c>
      <c r="M53" s="7" t="n">
        <f aca="false">M52*(1+(B$13/12))</f>
        <v>13282.9117721451</v>
      </c>
      <c r="N53" s="7" t="n">
        <f aca="false">M53-L53</f>
        <v>4854.98440449721</v>
      </c>
      <c r="O53" s="12" t="n">
        <f aca="false">12*N53/I53</f>
        <v>0.0739309571828812</v>
      </c>
      <c r="P53" s="12" t="n">
        <f aca="false">O53-B$14</f>
        <v>0.0239309571828812</v>
      </c>
      <c r="Q53" s="7" t="n">
        <f aca="false">K53+C53</f>
        <v>13133.7235903037</v>
      </c>
      <c r="R53" s="7" t="n">
        <f aca="false">R52*(1+(B$13/12))</f>
        <v>13282.9117721451</v>
      </c>
      <c r="S53" s="13" t="n">
        <f aca="false">R53-Q53</f>
        <v>149.188181841393</v>
      </c>
    </row>
    <row r="54" customFormat="false" ht="12.8" hidden="false" customHeight="false" outlineLevel="0" collapsed="false">
      <c r="A54" s="11" t="n">
        <f aca="false">A53+ORG.OPENOFFICE.DAYSINMONTH(A53)</f>
        <v>45413</v>
      </c>
      <c r="B54" s="6" t="n">
        <f aca="false">B53+1</f>
        <v>38</v>
      </c>
      <c r="C54" s="7" t="n">
        <f aca="false">-1 *PMT(B$7/12, 240, B$5)</f>
        <v>8893.32472440334</v>
      </c>
      <c r="D54" s="7" t="n">
        <f aca="false">-1 * IPMT(B$7/12, B54, 240, B$5)</f>
        <v>4172.82288855172</v>
      </c>
      <c r="E54" s="7" t="n">
        <f aca="false">-1 * PPMT(B$7/12, B54, 240, B$5)</f>
        <v>4720.50183585162</v>
      </c>
      <c r="F54" s="7" t="n">
        <f aca="false">F53+D54</f>
        <v>168529.162028027</v>
      </c>
      <c r="G54" s="7" t="n">
        <f aca="false">E54+G53</f>
        <v>669417.177499299</v>
      </c>
      <c r="H54" s="7" t="n">
        <f aca="false">H53+B$2*B$13/12</f>
        <v>126666.666666667</v>
      </c>
      <c r="I54" s="7" t="n">
        <f aca="false">G54+H54</f>
        <v>796083.844165966</v>
      </c>
      <c r="J54" s="7" t="n">
        <f aca="false">D54</f>
        <v>4172.82288855172</v>
      </c>
      <c r="K54" s="7" t="n">
        <f aca="false">K53*(1+(B$13/12))</f>
        <v>4247.46619734356</v>
      </c>
      <c r="L54" s="7" t="n">
        <f aca="false">K54+J54</f>
        <v>8420.28908589528</v>
      </c>
      <c r="M54" s="7" t="n">
        <f aca="false">M53*(1+(B$13/12))</f>
        <v>13305.049958432</v>
      </c>
      <c r="N54" s="7" t="n">
        <f aca="false">M54-L54</f>
        <v>4884.76087253675</v>
      </c>
      <c r="O54" s="12" t="n">
        <f aca="false">12*N54/I54</f>
        <v>0.0736318553629894</v>
      </c>
      <c r="P54" s="12" t="n">
        <f aca="false">O54-B$14</f>
        <v>0.0236318553629894</v>
      </c>
      <c r="Q54" s="7" t="n">
        <f aca="false">K54+C54</f>
        <v>13140.7909217469</v>
      </c>
      <c r="R54" s="7" t="n">
        <f aca="false">R53*(1+(B$13/12))</f>
        <v>13305.049958432</v>
      </c>
      <c r="S54" s="13" t="n">
        <f aca="false">R54-Q54</f>
        <v>164.259036685135</v>
      </c>
    </row>
    <row r="55" customFormat="false" ht="12.8" hidden="false" customHeight="false" outlineLevel="0" collapsed="false">
      <c r="A55" s="11" t="n">
        <f aca="false">A54+ORG.OPENOFFICE.DAYSINMONTH(A54)</f>
        <v>45444</v>
      </c>
      <c r="B55" s="6" t="n">
        <f aca="false">B54+1</f>
        <v>39</v>
      </c>
      <c r="C55" s="7" t="n">
        <f aca="false">-1 *PMT(B$7/12, 240, B$5)</f>
        <v>8893.32472440334</v>
      </c>
      <c r="D55" s="7" t="n">
        <f aca="false">-1 * IPMT(B$7/12, B55, 240, B$5)</f>
        <v>4158.07132031468</v>
      </c>
      <c r="E55" s="7" t="n">
        <f aca="false">-1 * PPMT(B$7/12, B55, 240, B$5)</f>
        <v>4735.25340408865</v>
      </c>
      <c r="F55" s="7" t="n">
        <f aca="false">F54+D55</f>
        <v>172687.233348342</v>
      </c>
      <c r="G55" s="7" t="n">
        <f aca="false">E55+G54</f>
        <v>674152.430903388</v>
      </c>
      <c r="H55" s="7" t="n">
        <f aca="false">H54+B$2*B$13/12</f>
        <v>130000</v>
      </c>
      <c r="I55" s="7" t="n">
        <f aca="false">G55+H55</f>
        <v>804152.430903388</v>
      </c>
      <c r="J55" s="7" t="n">
        <f aca="false">D55</f>
        <v>4158.07132031468</v>
      </c>
      <c r="K55" s="7" t="n">
        <f aca="false">K54*(1+(B$13/12))</f>
        <v>4254.54530767247</v>
      </c>
      <c r="L55" s="7" t="n">
        <f aca="false">K55+J55</f>
        <v>8412.61662798715</v>
      </c>
      <c r="M55" s="7" t="n">
        <f aca="false">M54*(1+(B$13/12))</f>
        <v>13327.2250416961</v>
      </c>
      <c r="N55" s="7" t="n">
        <f aca="false">M55-L55</f>
        <v>4914.60841370894</v>
      </c>
      <c r="O55" s="12" t="n">
        <f aca="false">12*N55/I55</f>
        <v>0.0733384600954998</v>
      </c>
      <c r="P55" s="12" t="n">
        <f aca="false">O55-B$14</f>
        <v>0.0233384600954998</v>
      </c>
      <c r="Q55" s="7" t="n">
        <f aca="false">K55+C55</f>
        <v>13147.8700320758</v>
      </c>
      <c r="R55" s="7" t="n">
        <f aca="false">R54*(1+(B$13/12))</f>
        <v>13327.2250416961</v>
      </c>
      <c r="S55" s="13" t="n">
        <f aca="false">R55-Q55</f>
        <v>179.355009620282</v>
      </c>
    </row>
    <row r="56" customFormat="false" ht="12.8" hidden="false" customHeight="false" outlineLevel="0" collapsed="false">
      <c r="A56" s="11" t="n">
        <f aca="false">A55+ORG.OPENOFFICE.DAYSINMONTH(A55)</f>
        <v>45474</v>
      </c>
      <c r="B56" s="6" t="n">
        <f aca="false">B55+1</f>
        <v>40</v>
      </c>
      <c r="C56" s="7" t="n">
        <f aca="false">-1 *PMT(B$7/12, 240, B$5)</f>
        <v>8893.32472440334</v>
      </c>
      <c r="D56" s="7" t="n">
        <f aca="false">-1 * IPMT(B$7/12, B56, 240, B$5)</f>
        <v>4143.2736534269</v>
      </c>
      <c r="E56" s="7" t="n">
        <f aca="false">-1 * PPMT(B$7/12, B56, 240, B$5)</f>
        <v>4750.05107097643</v>
      </c>
      <c r="F56" s="7" t="n">
        <f aca="false">F55+D56</f>
        <v>176830.507001769</v>
      </c>
      <c r="G56" s="7" t="n">
        <f aca="false">E56+G55</f>
        <v>678902.481974364</v>
      </c>
      <c r="H56" s="7" t="n">
        <f aca="false">H55+B$2*B$13/12</f>
        <v>133333.333333333</v>
      </c>
      <c r="I56" s="7" t="n">
        <f aca="false">G56+H56</f>
        <v>812235.815307698</v>
      </c>
      <c r="J56" s="7" t="n">
        <f aca="false">D56</f>
        <v>4143.2736534269</v>
      </c>
      <c r="K56" s="7" t="n">
        <f aca="false">K55*(1+(B$13/12))</f>
        <v>4261.63621651859</v>
      </c>
      <c r="L56" s="7" t="n">
        <f aca="false">K56+J56</f>
        <v>8404.90986994549</v>
      </c>
      <c r="M56" s="7" t="n">
        <f aca="false">M55*(1+(B$13/12))</f>
        <v>13349.4370834322</v>
      </c>
      <c r="N56" s="7" t="n">
        <f aca="false">M56-L56</f>
        <v>4944.52721348675</v>
      </c>
      <c r="O56" s="12" t="n">
        <f aca="false">12*N56/I56</f>
        <v>0.0730506158970145</v>
      </c>
      <c r="P56" s="12" t="n">
        <f aca="false">O56-B$14</f>
        <v>0.0230506158970145</v>
      </c>
      <c r="Q56" s="7" t="n">
        <f aca="false">K56+C56</f>
        <v>13154.9609409219</v>
      </c>
      <c r="R56" s="7" t="n">
        <f aca="false">R55*(1+(B$13/12))</f>
        <v>13349.4370834322</v>
      </c>
      <c r="S56" s="13" t="n">
        <f aca="false">R56-Q56</f>
        <v>194.476142510322</v>
      </c>
    </row>
    <row r="57" customFormat="false" ht="12.8" hidden="false" customHeight="false" outlineLevel="0" collapsed="false">
      <c r="A57" s="11" t="n">
        <f aca="false">A56+ORG.OPENOFFICE.DAYSINMONTH(A56)</f>
        <v>45505</v>
      </c>
      <c r="B57" s="6" t="n">
        <f aca="false">B56+1</f>
        <v>41</v>
      </c>
      <c r="C57" s="7" t="n">
        <f aca="false">-1 *PMT(B$7/12, 240, B$5)</f>
        <v>8893.32472440334</v>
      </c>
      <c r="D57" s="7" t="n">
        <f aca="false">-1 * IPMT(B$7/12, B57, 240, B$5)</f>
        <v>4128.4297438301</v>
      </c>
      <c r="E57" s="7" t="n">
        <f aca="false">-1 * PPMT(B$7/12, B57, 240, B$5)</f>
        <v>4764.89498057323</v>
      </c>
      <c r="F57" s="7" t="n">
        <f aca="false">F56+D57</f>
        <v>180958.936745599</v>
      </c>
      <c r="G57" s="7" t="n">
        <f aca="false">E57+G56</f>
        <v>683667.376954937</v>
      </c>
      <c r="H57" s="7" t="n">
        <f aca="false">H56+B$2*B$13/12</f>
        <v>136666.666666667</v>
      </c>
      <c r="I57" s="7" t="n">
        <f aca="false">G57+H57</f>
        <v>820334.043621604</v>
      </c>
      <c r="J57" s="7" t="n">
        <f aca="false">D57</f>
        <v>4128.4297438301</v>
      </c>
      <c r="K57" s="7" t="n">
        <f aca="false">K56*(1+(B$13/12))</f>
        <v>4268.73894354612</v>
      </c>
      <c r="L57" s="7" t="n">
        <f aca="false">K57+J57</f>
        <v>8397.16868737622</v>
      </c>
      <c r="M57" s="7" t="n">
        <f aca="false">M56*(1+(B$13/12))</f>
        <v>13371.686145238</v>
      </c>
      <c r="N57" s="7" t="n">
        <f aca="false">M57-L57</f>
        <v>4974.51745786174</v>
      </c>
      <c r="O57" s="12" t="n">
        <f aca="false">12*N57/I57</f>
        <v>0.0727681728662673</v>
      </c>
      <c r="P57" s="12" t="n">
        <f aca="false">O57-B$14</f>
        <v>0.0227681728662673</v>
      </c>
      <c r="Q57" s="7" t="n">
        <f aca="false">K57+C57</f>
        <v>13162.0636679495</v>
      </c>
      <c r="R57" s="7" t="n">
        <f aca="false">R56*(1+(B$13/12))</f>
        <v>13371.686145238</v>
      </c>
      <c r="S57" s="13" t="n">
        <f aca="false">R57-Q57</f>
        <v>209.622477288512</v>
      </c>
    </row>
    <row r="58" customFormat="false" ht="12.8" hidden="false" customHeight="false" outlineLevel="0" collapsed="false">
      <c r="A58" s="11" t="n">
        <f aca="false">A57+ORG.OPENOFFICE.DAYSINMONTH(A57)</f>
        <v>45536</v>
      </c>
      <c r="B58" s="6" t="n">
        <f aca="false">B57+1</f>
        <v>42</v>
      </c>
      <c r="C58" s="7" t="n">
        <f aca="false">-1 *PMT(B$7/12, 240, B$5)</f>
        <v>8893.32472440334</v>
      </c>
      <c r="D58" s="7" t="n">
        <f aca="false">-1 * IPMT(B$7/12, B58, 240, B$5)</f>
        <v>4113.53944701581</v>
      </c>
      <c r="E58" s="7" t="n">
        <f aca="false">-1 * PPMT(B$7/12, B58, 240, B$5)</f>
        <v>4779.78527738753</v>
      </c>
      <c r="F58" s="7" t="n">
        <f aca="false">F57+D58</f>
        <v>185072.476192615</v>
      </c>
      <c r="G58" s="7" t="n">
        <f aca="false">E58+G57</f>
        <v>688447.162232325</v>
      </c>
      <c r="H58" s="7" t="n">
        <f aca="false">H57+B$2*B$13/12</f>
        <v>140000</v>
      </c>
      <c r="I58" s="7" t="n">
        <f aca="false">G58+H58</f>
        <v>828447.162232325</v>
      </c>
      <c r="J58" s="7" t="n">
        <f aca="false">D58</f>
        <v>4113.53944701581</v>
      </c>
      <c r="K58" s="7" t="n">
        <f aca="false">K57*(1+(B$13/12))</f>
        <v>4275.85350845203</v>
      </c>
      <c r="L58" s="7" t="n">
        <f aca="false">K58+J58</f>
        <v>8389.39295546784</v>
      </c>
      <c r="M58" s="7" t="n">
        <f aca="false">M57*(1+(B$13/12))</f>
        <v>13393.9722888134</v>
      </c>
      <c r="N58" s="7" t="n">
        <f aca="false">M58-L58</f>
        <v>5004.57933334552</v>
      </c>
      <c r="O58" s="12" t="n">
        <f aca="false">12*N58/I58</f>
        <v>0.0724909864357829</v>
      </c>
      <c r="P58" s="12" t="n">
        <f aca="false">O58-B$14</f>
        <v>0.0224909864357829</v>
      </c>
      <c r="Q58" s="7" t="n">
        <f aca="false">K58+C58</f>
        <v>13169.1782328554</v>
      </c>
      <c r="R58" s="7" t="n">
        <f aca="false">R57*(1+(B$13/12))</f>
        <v>13393.9722888134</v>
      </c>
      <c r="S58" s="13" t="n">
        <f aca="false">R58-Q58</f>
        <v>224.794055957998</v>
      </c>
    </row>
    <row r="59" customFormat="false" ht="12.8" hidden="false" customHeight="false" outlineLevel="0" collapsed="false">
      <c r="A59" s="11" t="n">
        <f aca="false">A58+ORG.OPENOFFICE.DAYSINMONTH(A58)</f>
        <v>45566</v>
      </c>
      <c r="B59" s="6" t="n">
        <f aca="false">B58+1</f>
        <v>43</v>
      </c>
      <c r="C59" s="7" t="n">
        <f aca="false">-1 *PMT(B$7/12, 240, B$5)</f>
        <v>8893.32472440334</v>
      </c>
      <c r="D59" s="7" t="n">
        <f aca="false">-1 * IPMT(B$7/12, B59, 240, B$5)</f>
        <v>4098.60261802398</v>
      </c>
      <c r="E59" s="7" t="n">
        <f aca="false">-1 * PPMT(B$7/12, B59, 240, B$5)</f>
        <v>4794.72210637936</v>
      </c>
      <c r="F59" s="7" t="n">
        <f aca="false">F58+D59</f>
        <v>189171.078810639</v>
      </c>
      <c r="G59" s="7" t="n">
        <f aca="false">E59+G58</f>
        <v>693241.884338704</v>
      </c>
      <c r="H59" s="7" t="n">
        <f aca="false">H58+B$2*B$13/12</f>
        <v>143333.333333333</v>
      </c>
      <c r="I59" s="7" t="n">
        <f aca="false">G59+H59</f>
        <v>836575.217672038</v>
      </c>
      <c r="J59" s="7" t="n">
        <f aca="false">D59</f>
        <v>4098.60261802398</v>
      </c>
      <c r="K59" s="7" t="n">
        <f aca="false">K58*(1+(B$13/12))</f>
        <v>4282.97993096612</v>
      </c>
      <c r="L59" s="7" t="n">
        <f aca="false">K59+J59</f>
        <v>8381.58254899009</v>
      </c>
      <c r="M59" s="7" t="n">
        <f aca="false">M58*(1+(B$13/12))</f>
        <v>13416.2955759614</v>
      </c>
      <c r="N59" s="7" t="n">
        <f aca="false">M59-L59</f>
        <v>5034.71302697129</v>
      </c>
      <c r="O59" s="12" t="n">
        <f aca="false">12*N59/I59</f>
        <v>0.0722189171366783</v>
      </c>
      <c r="P59" s="12" t="n">
        <f aca="false">O59-B$14</f>
        <v>0.0222189171366783</v>
      </c>
      <c r="Q59" s="7" t="n">
        <f aca="false">K59+C59</f>
        <v>13176.3046553695</v>
      </c>
      <c r="R59" s="7" t="n">
        <f aca="false">R58*(1+(B$13/12))</f>
        <v>13416.2955759614</v>
      </c>
      <c r="S59" s="13" t="n">
        <f aca="false">R59-Q59</f>
        <v>239.990920591936</v>
      </c>
    </row>
    <row r="60" customFormat="false" ht="12.8" hidden="false" customHeight="false" outlineLevel="0" collapsed="false">
      <c r="A60" s="11" t="n">
        <f aca="false">A59+ORG.OPENOFFICE.DAYSINMONTH(A59)</f>
        <v>45597</v>
      </c>
      <c r="B60" s="6" t="n">
        <f aca="false">B59+1</f>
        <v>44</v>
      </c>
      <c r="C60" s="7" t="n">
        <f aca="false">-1 *PMT(B$7/12, 240, B$5)</f>
        <v>8893.32472440334</v>
      </c>
      <c r="D60" s="7" t="n">
        <f aca="false">-1 * IPMT(B$7/12, B60, 240, B$5)</f>
        <v>4083.61911144154</v>
      </c>
      <c r="E60" s="7" t="n">
        <f aca="false">-1 * PPMT(B$7/12, B60, 240, B$5)</f>
        <v>4809.7056129618</v>
      </c>
      <c r="F60" s="7" t="n">
        <f aca="false">F59+D60</f>
        <v>193254.697922081</v>
      </c>
      <c r="G60" s="7" t="n">
        <f aca="false">E60+G59</f>
        <v>698051.589951666</v>
      </c>
      <c r="H60" s="7" t="n">
        <f aca="false">H59+B$2*B$13/12</f>
        <v>146666.666666667</v>
      </c>
      <c r="I60" s="7" t="n">
        <f aca="false">G60+H60</f>
        <v>844718.256618333</v>
      </c>
      <c r="J60" s="7" t="n">
        <f aca="false">D60</f>
        <v>4083.61911144154</v>
      </c>
      <c r="K60" s="7" t="n">
        <f aca="false">K59*(1+(B$13/12))</f>
        <v>4290.11823085106</v>
      </c>
      <c r="L60" s="7" t="n">
        <f aca="false">K60+J60</f>
        <v>8373.7373422926</v>
      </c>
      <c r="M60" s="7" t="n">
        <f aca="false">M59*(1+(B$13/12))</f>
        <v>13438.656068588</v>
      </c>
      <c r="N60" s="7" t="n">
        <f aca="false">M60-L60</f>
        <v>5064.91872629539</v>
      </c>
      <c r="O60" s="12" t="n">
        <f aca="false">12*N60/I60</f>
        <v>0.0719518303758011</v>
      </c>
      <c r="P60" s="12" t="n">
        <f aca="false">O60-B$14</f>
        <v>0.0219518303758011</v>
      </c>
      <c r="Q60" s="7" t="n">
        <f aca="false">K60+C60</f>
        <v>13183.4429552544</v>
      </c>
      <c r="R60" s="7" t="n">
        <f aca="false">R59*(1+(B$13/12))</f>
        <v>13438.656068588</v>
      </c>
      <c r="S60" s="13" t="n">
        <f aca="false">R60-Q60</f>
        <v>255.213113333595</v>
      </c>
    </row>
    <row r="61" customFormat="false" ht="12.8" hidden="false" customHeight="false" outlineLevel="0" collapsed="false">
      <c r="A61" s="11" t="n">
        <f aca="false">A60+ORG.OPENOFFICE.DAYSINMONTH(A60)</f>
        <v>45627</v>
      </c>
      <c r="B61" s="6" t="n">
        <f aca="false">B60+1</f>
        <v>45</v>
      </c>
      <c r="C61" s="7" t="n">
        <f aca="false">-1 *PMT(B$7/12, 240, B$5)</f>
        <v>8893.32472440334</v>
      </c>
      <c r="D61" s="7" t="n">
        <f aca="false">-1 * IPMT(B$7/12, B61, 240, B$5)</f>
        <v>4068.58878140103</v>
      </c>
      <c r="E61" s="7" t="n">
        <f aca="false">-1 * PPMT(B$7/12, B61, 240, B$5)</f>
        <v>4824.7359430023</v>
      </c>
      <c r="F61" s="7" t="n">
        <f aca="false">F60+D61</f>
        <v>197323.286703482</v>
      </c>
      <c r="G61" s="7" t="n">
        <f aca="false">E61+G60</f>
        <v>702876.325894668</v>
      </c>
      <c r="H61" s="7" t="n">
        <f aca="false">H60+B$2*B$13/12</f>
        <v>150000</v>
      </c>
      <c r="I61" s="7" t="n">
        <f aca="false">G61+H61</f>
        <v>852876.325894668</v>
      </c>
      <c r="J61" s="7" t="n">
        <f aca="false">D61</f>
        <v>4068.58878140103</v>
      </c>
      <c r="K61" s="7" t="n">
        <f aca="false">K60*(1+(B$13/12))</f>
        <v>4297.26842790248</v>
      </c>
      <c r="L61" s="7" t="n">
        <f aca="false">K61+J61</f>
        <v>8365.85720930351</v>
      </c>
      <c r="M61" s="7" t="n">
        <f aca="false">M60*(1+(B$13/12))</f>
        <v>13461.0538287023</v>
      </c>
      <c r="N61" s="7" t="n">
        <f aca="false">M61-L61</f>
        <v>5095.19661939879</v>
      </c>
      <c r="O61" s="12" t="n">
        <f aca="false">12*N61/I61</f>
        <v>0.071689596224455</v>
      </c>
      <c r="P61" s="12" t="n">
        <f aca="false">O61-B$14</f>
        <v>0.021689596224455</v>
      </c>
      <c r="Q61" s="7" t="n">
        <f aca="false">K61+C61</f>
        <v>13190.5931523058</v>
      </c>
      <c r="R61" s="7" t="n">
        <f aca="false">R60*(1+(B$13/12))</f>
        <v>13461.0538287023</v>
      </c>
      <c r="S61" s="13" t="n">
        <f aca="false">R61-Q61</f>
        <v>270.460676396491</v>
      </c>
    </row>
    <row r="62" customFormat="false" ht="12.8" hidden="false" customHeight="false" outlineLevel="0" collapsed="false">
      <c r="A62" s="11" t="n">
        <f aca="false">A61+ORG.OPENOFFICE.DAYSINMONTH(A61)</f>
        <v>45658</v>
      </c>
      <c r="B62" s="6" t="n">
        <f aca="false">B61+1</f>
        <v>46</v>
      </c>
      <c r="C62" s="7" t="n">
        <f aca="false">-1 *PMT(B$7/12, 240, B$5)</f>
        <v>8893.32472440334</v>
      </c>
      <c r="D62" s="7" t="n">
        <f aca="false">-1 * IPMT(B$7/12, B62, 240, B$5)</f>
        <v>4053.51148157915</v>
      </c>
      <c r="E62" s="7" t="n">
        <f aca="false">-1 * PPMT(B$7/12, B62, 240, B$5)</f>
        <v>4839.81324282418</v>
      </c>
      <c r="F62" s="7" t="n">
        <f aca="false">F61+D62</f>
        <v>201376.798185061</v>
      </c>
      <c r="G62" s="7" t="n">
        <f aca="false">E62+G61</f>
        <v>707716.139137493</v>
      </c>
      <c r="H62" s="7" t="n">
        <f aca="false">H61+B$2*B$13/12</f>
        <v>153333.333333333</v>
      </c>
      <c r="I62" s="7" t="n">
        <f aca="false">G62+H62</f>
        <v>861049.472470826</v>
      </c>
      <c r="J62" s="7" t="n">
        <f aca="false">D62</f>
        <v>4053.51148157915</v>
      </c>
      <c r="K62" s="7" t="n">
        <f aca="false">K61*(1+(B$13/12))</f>
        <v>4304.43054194898</v>
      </c>
      <c r="L62" s="7" t="n">
        <f aca="false">K62+J62</f>
        <v>8357.94202352813</v>
      </c>
      <c r="M62" s="7" t="n">
        <f aca="false">M61*(1+(B$13/12))</f>
        <v>13483.4889184168</v>
      </c>
      <c r="N62" s="7" t="n">
        <f aca="false">M62-L62</f>
        <v>5125.54689488868</v>
      </c>
      <c r="O62" s="12" t="n">
        <f aca="false">12*N62/I62</f>
        <v>0.0714320892180189</v>
      </c>
      <c r="P62" s="12" t="n">
        <f aca="false">O62-B$14</f>
        <v>0.0214320892180189</v>
      </c>
      <c r="Q62" s="7" t="n">
        <f aca="false">K62+C62</f>
        <v>13197.7552663523</v>
      </c>
      <c r="R62" s="7" t="n">
        <f aca="false">R61*(1+(B$13/12))</f>
        <v>13483.4889184168</v>
      </c>
      <c r="S62" s="13" t="n">
        <f aca="false">R62-Q62</f>
        <v>285.733652064491</v>
      </c>
    </row>
    <row r="63" customFormat="false" ht="12.8" hidden="false" customHeight="false" outlineLevel="0" collapsed="false">
      <c r="A63" s="11" t="n">
        <f aca="false">A62+ORG.OPENOFFICE.DAYSINMONTH(A62)</f>
        <v>45689</v>
      </c>
      <c r="B63" s="6" t="n">
        <f aca="false">B62+1</f>
        <v>47</v>
      </c>
      <c r="C63" s="7" t="n">
        <f aca="false">-1 *PMT(B$7/12, 240, B$5)</f>
        <v>8893.32472440334</v>
      </c>
      <c r="D63" s="7" t="n">
        <f aca="false">-1 * IPMT(B$7/12, B63, 240, B$5)</f>
        <v>4038.38706519533</v>
      </c>
      <c r="E63" s="7" t="n">
        <f aca="false">-1 * PPMT(B$7/12, B63, 240, B$5)</f>
        <v>4854.93765920801</v>
      </c>
      <c r="F63" s="7" t="n">
        <f aca="false">F62+D63</f>
        <v>205415.185250256</v>
      </c>
      <c r="G63" s="7" t="n">
        <f aca="false">E63+G62</f>
        <v>712571.0767967</v>
      </c>
      <c r="H63" s="7" t="n">
        <f aca="false">H62+B$2*B$13/12</f>
        <v>156666.666666667</v>
      </c>
      <c r="I63" s="7" t="n">
        <f aca="false">G63+H63</f>
        <v>869237.743463367</v>
      </c>
      <c r="J63" s="7" t="n">
        <f aca="false">D63</f>
        <v>4038.38706519533</v>
      </c>
      <c r="K63" s="7" t="n">
        <f aca="false">K62*(1+(B$13/12))</f>
        <v>4311.60459285223</v>
      </c>
      <c r="L63" s="7" t="n">
        <f aca="false">K63+J63</f>
        <v>8349.99165804756</v>
      </c>
      <c r="M63" s="7" t="n">
        <f aca="false">M62*(1+(B$13/12))</f>
        <v>13505.9613999475</v>
      </c>
      <c r="N63" s="7" t="n">
        <f aca="false">M63-L63</f>
        <v>5155.96974189995</v>
      </c>
      <c r="O63" s="12" t="n">
        <f aca="false">12*N63/I63</f>
        <v>0.0711791881658057</v>
      </c>
      <c r="P63" s="12" t="n">
        <f aca="false">O63-B$14</f>
        <v>0.0211791881658057</v>
      </c>
      <c r="Q63" s="7" t="n">
        <f aca="false">K63+C63</f>
        <v>13204.9293172556</v>
      </c>
      <c r="R63" s="7" t="n">
        <f aca="false">R62*(1+(B$13/12))</f>
        <v>13505.9613999475</v>
      </c>
      <c r="S63" s="13" t="n">
        <f aca="false">R63-Q63</f>
        <v>301.032082691938</v>
      </c>
    </row>
    <row r="64" customFormat="false" ht="12.8" hidden="false" customHeight="false" outlineLevel="0" collapsed="false">
      <c r="A64" s="11" t="n">
        <f aca="false">A63+ORG.OPENOFFICE.DAYSINMONTH(A63)</f>
        <v>45717</v>
      </c>
      <c r="B64" s="6" t="n">
        <f aca="false">B63+1</f>
        <v>48</v>
      </c>
      <c r="C64" s="7" t="n">
        <f aca="false">-1 *PMT(B$7/12, 240, B$5)</f>
        <v>8893.32472440334</v>
      </c>
      <c r="D64" s="7" t="n">
        <f aca="false">-1 * IPMT(B$7/12, B64, 240, B$5)</f>
        <v>4023.2153850103</v>
      </c>
      <c r="E64" s="7" t="n">
        <f aca="false">-1 * PPMT(B$7/12, B64, 240, B$5)</f>
        <v>4870.10933939304</v>
      </c>
      <c r="F64" s="7" t="n">
        <f aca="false">F63+D64</f>
        <v>209438.400635266</v>
      </c>
      <c r="G64" s="7" t="n">
        <f aca="false">E64+G63</f>
        <v>717441.186136094</v>
      </c>
      <c r="H64" s="7" t="n">
        <f aca="false">H63+B$2*B$13/12</f>
        <v>160000</v>
      </c>
      <c r="I64" s="7" t="n">
        <f aca="false">G64+H64</f>
        <v>877441.186136094</v>
      </c>
      <c r="J64" s="7" t="n">
        <f aca="false">D64</f>
        <v>4023.2153850103</v>
      </c>
      <c r="K64" s="7" t="n">
        <f aca="false">K63*(1+(B$13/12))</f>
        <v>4318.79060050699</v>
      </c>
      <c r="L64" s="7" t="n">
        <f aca="false">K64+J64</f>
        <v>8342.00598551728</v>
      </c>
      <c r="M64" s="7" t="n">
        <f aca="false">M63*(1+(B$13/12))</f>
        <v>13528.4713356141</v>
      </c>
      <c r="N64" s="7" t="n">
        <f aca="false">M64-L64</f>
        <v>5186.4653500968</v>
      </c>
      <c r="O64" s="12" t="n">
        <f aca="false">12*N64/I64</f>
        <v>0.0709307759705599</v>
      </c>
      <c r="P64" s="12" t="n">
        <f aca="false">O64-B$14</f>
        <v>0.0209307759705599</v>
      </c>
      <c r="Q64" s="7" t="n">
        <f aca="false">K64+C64</f>
        <v>13212.1153249103</v>
      </c>
      <c r="R64" s="7" t="n">
        <f aca="false">R63*(1+(B$13/12))</f>
        <v>13528.4713356141</v>
      </c>
      <c r="S64" s="13" t="n">
        <f aca="false">R64-Q64</f>
        <v>316.356010703763</v>
      </c>
      <c r="T64" s="7" t="n">
        <f aca="false">SUM(S53:S64)</f>
        <v>2790.48135968586</v>
      </c>
    </row>
    <row r="65" customFormat="false" ht="12.8" hidden="false" customHeight="false" outlineLevel="0" collapsed="false">
      <c r="A65" s="11" t="n">
        <f aca="false">A64+ORG.OPENOFFICE.DAYSINMONTH(A64)</f>
        <v>45748</v>
      </c>
      <c r="B65" s="6" t="n">
        <f aca="false">B64+1</f>
        <v>49</v>
      </c>
      <c r="C65" s="7" t="n">
        <f aca="false">-1 *PMT(B$7/12, 240, B$5)</f>
        <v>8893.32472440334</v>
      </c>
      <c r="D65" s="7" t="n">
        <f aca="false">-1 * IPMT(B$7/12, B65, 240, B$5)</f>
        <v>4007.9962933247</v>
      </c>
      <c r="E65" s="7" t="n">
        <f aca="false">-1 * PPMT(B$7/12, B65, 240, B$5)</f>
        <v>4885.32843107864</v>
      </c>
      <c r="F65" s="7" t="n">
        <f aca="false">F64+D65</f>
        <v>213446.396928591</v>
      </c>
      <c r="G65" s="7" t="n">
        <f aca="false">E65+G64</f>
        <v>722326.514567172</v>
      </c>
      <c r="H65" s="7" t="n">
        <f aca="false">H64+B$2*B$13/12</f>
        <v>163333.333333333</v>
      </c>
      <c r="I65" s="7" t="n">
        <f aca="false">G65+H65</f>
        <v>885659.847900506</v>
      </c>
      <c r="J65" s="7" t="n">
        <f aca="false">D65</f>
        <v>4007.9962933247</v>
      </c>
      <c r="K65" s="7" t="n">
        <f aca="false">K64*(1+(B$13/12))</f>
        <v>4325.98858484116</v>
      </c>
      <c r="L65" s="7" t="n">
        <f aca="false">K65+J65</f>
        <v>8333.98487816586</v>
      </c>
      <c r="M65" s="7" t="n">
        <f aca="false">M64*(1+(B$13/12))</f>
        <v>13551.0187878401</v>
      </c>
      <c r="N65" s="7" t="n">
        <f aca="false">M65-L65</f>
        <v>5217.03390967425</v>
      </c>
      <c r="O65" s="12" t="n">
        <f aca="false">12*N65/I65</f>
        <v>0.0706867394570245</v>
      </c>
      <c r="P65" s="12" t="n">
        <f aca="false">O65-B$14</f>
        <v>0.0206867394570245</v>
      </c>
      <c r="Q65" s="7" t="n">
        <f aca="false">K65+C65</f>
        <v>13219.3133092445</v>
      </c>
      <c r="R65" s="7" t="n">
        <f aca="false">R64*(1+(B$13/12))</f>
        <v>13551.0187878401</v>
      </c>
      <c r="S65" s="13" t="n">
        <f aca="false">R65-Q65</f>
        <v>331.70547859561</v>
      </c>
    </row>
    <row r="66" customFormat="false" ht="12.8" hidden="false" customHeight="false" outlineLevel="0" collapsed="false">
      <c r="A66" s="11" t="n">
        <f aca="false">A65+ORG.OPENOFFICE.DAYSINMONTH(A65)</f>
        <v>45778</v>
      </c>
      <c r="B66" s="6" t="n">
        <f aca="false">B65+1</f>
        <v>50</v>
      </c>
      <c r="C66" s="7" t="n">
        <f aca="false">-1 *PMT(B$7/12, 240, B$5)</f>
        <v>8893.32472440334</v>
      </c>
      <c r="D66" s="7" t="n">
        <f aca="false">-1 * IPMT(B$7/12, B66, 240, B$5)</f>
        <v>3992.72964197757</v>
      </c>
      <c r="E66" s="7" t="n">
        <f aca="false">-1 * PPMT(B$7/12, B66, 240, B$5)</f>
        <v>4900.59508242576</v>
      </c>
      <c r="F66" s="7" t="n">
        <f aca="false">F65+D66</f>
        <v>217439.126570569</v>
      </c>
      <c r="G66" s="7" t="n">
        <f aca="false">E66+G65</f>
        <v>727227.109649598</v>
      </c>
      <c r="H66" s="7" t="n">
        <f aca="false">H65+B$2*B$13/12</f>
        <v>166666.666666667</v>
      </c>
      <c r="I66" s="7" t="n">
        <f aca="false">G66+H66</f>
        <v>893893.776316265</v>
      </c>
      <c r="J66" s="7" t="n">
        <f aca="false">D66</f>
        <v>3992.72964197757</v>
      </c>
      <c r="K66" s="7" t="n">
        <f aca="false">K65*(1+(B$13/12))</f>
        <v>4333.1985658159</v>
      </c>
      <c r="L66" s="7" t="n">
        <f aca="false">K66+J66</f>
        <v>8325.92820779347</v>
      </c>
      <c r="M66" s="7" t="n">
        <f aca="false">M65*(1+(B$13/12))</f>
        <v>13573.6038191532</v>
      </c>
      <c r="N66" s="7" t="n">
        <f aca="false">M66-L66</f>
        <v>5247.6756113597</v>
      </c>
      <c r="O66" s="12" t="n">
        <f aca="false">12*N66/I66</f>
        <v>0.0704469692090535</v>
      </c>
      <c r="P66" s="12" t="n">
        <f aca="false">O66-B$14</f>
        <v>0.0204469692090535</v>
      </c>
      <c r="Q66" s="7" t="n">
        <f aca="false">K66+C66</f>
        <v>13226.5232902192</v>
      </c>
      <c r="R66" s="7" t="n">
        <f aca="false">R65*(1+(B$13/12))</f>
        <v>13573.6038191532</v>
      </c>
      <c r="S66" s="13" t="n">
        <f aca="false">R66-Q66</f>
        <v>347.080528933941</v>
      </c>
    </row>
    <row r="67" customFormat="false" ht="12.8" hidden="false" customHeight="false" outlineLevel="0" collapsed="false">
      <c r="A67" s="11" t="n">
        <f aca="false">A66+ORG.OPENOFFICE.DAYSINMONTH(A66)</f>
        <v>45809</v>
      </c>
      <c r="B67" s="6" t="n">
        <f aca="false">B66+1</f>
        <v>51</v>
      </c>
      <c r="C67" s="7" t="n">
        <f aca="false">-1 *PMT(B$7/12, 240, B$5)</f>
        <v>8893.32472440334</v>
      </c>
      <c r="D67" s="7" t="n">
        <f aca="false">-1 * IPMT(B$7/12, B67, 240, B$5)</f>
        <v>3977.415282345</v>
      </c>
      <c r="E67" s="7" t="n">
        <f aca="false">-1 * PPMT(B$7/12, B67, 240, B$5)</f>
        <v>4915.90944205834</v>
      </c>
      <c r="F67" s="7" t="n">
        <f aca="false">F66+D67</f>
        <v>221416.541852914</v>
      </c>
      <c r="G67" s="7" t="n">
        <f aca="false">E67+G66</f>
        <v>732143.019091656</v>
      </c>
      <c r="H67" s="7" t="n">
        <f aca="false">H66+B$2*B$13/12</f>
        <v>170000</v>
      </c>
      <c r="I67" s="7" t="n">
        <f aca="false">G67+H67</f>
        <v>902143.019091656</v>
      </c>
      <c r="J67" s="7" t="n">
        <f aca="false">D67</f>
        <v>3977.415282345</v>
      </c>
      <c r="K67" s="7" t="n">
        <f aca="false">K66*(1+(B$13/12))</f>
        <v>4340.42056342559</v>
      </c>
      <c r="L67" s="7" t="n">
        <f aca="false">K67+J67</f>
        <v>8317.83584577059</v>
      </c>
      <c r="M67" s="7" t="n">
        <f aca="false">M66*(1+(B$13/12))</f>
        <v>13596.2264921851</v>
      </c>
      <c r="N67" s="7" t="n">
        <f aca="false">M67-L67</f>
        <v>5278.39064641451</v>
      </c>
      <c r="O67" s="12" t="n">
        <f aca="false">12*N67/I67</f>
        <v>0.0702113594147746</v>
      </c>
      <c r="P67" s="12" t="n">
        <f aca="false">O67-B$14</f>
        <v>0.0202113594147746</v>
      </c>
      <c r="Q67" s="7" t="n">
        <f aca="false">K67+C67</f>
        <v>13233.7452878289</v>
      </c>
      <c r="R67" s="7" t="n">
        <f aca="false">R66*(1+(B$13/12))</f>
        <v>13596.2264921851</v>
      </c>
      <c r="S67" s="13" t="n">
        <f aca="false">R67-Q67</f>
        <v>362.481204356171</v>
      </c>
    </row>
    <row r="68" customFormat="false" ht="12.8" hidden="false" customHeight="false" outlineLevel="0" collapsed="false">
      <c r="A68" s="11" t="n">
        <f aca="false">A67+ORG.OPENOFFICE.DAYSINMONTH(A67)</f>
        <v>45839</v>
      </c>
      <c r="B68" s="6" t="n">
        <f aca="false">B67+1</f>
        <v>52</v>
      </c>
      <c r="C68" s="7" t="n">
        <f aca="false">-1 *PMT(B$7/12, 240, B$5)</f>
        <v>8893.32472440334</v>
      </c>
      <c r="D68" s="7" t="n">
        <f aca="false">-1 * IPMT(B$7/12, B68, 240, B$5)</f>
        <v>3962.05306533856</v>
      </c>
      <c r="E68" s="7" t="n">
        <f aca="false">-1 * PPMT(B$7/12, B68, 240, B$5)</f>
        <v>4931.27165906477</v>
      </c>
      <c r="F68" s="7" t="n">
        <f aca="false">F67+D68</f>
        <v>225378.594918252</v>
      </c>
      <c r="G68" s="7" t="n">
        <f aca="false">E68+G67</f>
        <v>737074.290750721</v>
      </c>
      <c r="H68" s="7" t="n">
        <f aca="false">H67+B$2*B$13/12</f>
        <v>173333.333333333</v>
      </c>
      <c r="I68" s="7" t="n">
        <f aca="false">G68+H68</f>
        <v>910407.624084054</v>
      </c>
      <c r="J68" s="7" t="n">
        <f aca="false">D68</f>
        <v>3962.05306533856</v>
      </c>
      <c r="K68" s="7" t="n">
        <f aca="false">K67*(1+(B$13/12))</f>
        <v>4347.65459769797</v>
      </c>
      <c r="L68" s="7" t="n">
        <f aca="false">K68+J68</f>
        <v>8309.70766303653</v>
      </c>
      <c r="M68" s="7" t="n">
        <f aca="false">M67*(1+(B$13/12))</f>
        <v>13618.8868696721</v>
      </c>
      <c r="N68" s="7" t="n">
        <f aca="false">M68-L68</f>
        <v>5309.17920663554</v>
      </c>
      <c r="O68" s="12" t="n">
        <f aca="false">12*N68/I68</f>
        <v>0.0699798077193436</v>
      </c>
      <c r="P68" s="12" t="n">
        <f aca="false">O68-B$14</f>
        <v>0.0199798077193436</v>
      </c>
      <c r="Q68" s="7" t="n">
        <f aca="false">K68+C68</f>
        <v>13240.9793221013</v>
      </c>
      <c r="R68" s="7" t="n">
        <f aca="false">R67*(1+(B$13/12))</f>
        <v>13618.8868696721</v>
      </c>
      <c r="S68" s="13" t="n">
        <f aca="false">R68-Q68</f>
        <v>377.90754757077</v>
      </c>
    </row>
    <row r="69" customFormat="false" ht="12.8" hidden="false" customHeight="false" outlineLevel="0" collapsed="false">
      <c r="A69" s="11" t="n">
        <f aca="false">A68+ORG.OPENOFFICE.DAYSINMONTH(A68)</f>
        <v>45870</v>
      </c>
      <c r="B69" s="6" t="n">
        <f aca="false">B68+1</f>
        <v>53</v>
      </c>
      <c r="C69" s="7" t="n">
        <f aca="false">-1 *PMT(B$7/12, 240, B$5)</f>
        <v>8893.32472440334</v>
      </c>
      <c r="D69" s="7" t="n">
        <f aca="false">-1 * IPMT(B$7/12, B69, 240, B$5)</f>
        <v>3946.64284140398</v>
      </c>
      <c r="E69" s="7" t="n">
        <f aca="false">-1 * PPMT(B$7/12, B69, 240, B$5)</f>
        <v>4946.68188299935</v>
      </c>
      <c r="F69" s="7" t="n">
        <f aca="false">F68+D69</f>
        <v>229325.237759656</v>
      </c>
      <c r="G69" s="7" t="n">
        <f aca="false">E69+G68</f>
        <v>742020.97263372</v>
      </c>
      <c r="H69" s="7" t="n">
        <f aca="false">H68+B$2*B$13/12</f>
        <v>176666.666666667</v>
      </c>
      <c r="I69" s="7" t="n">
        <f aca="false">G69+H69</f>
        <v>918687.639300387</v>
      </c>
      <c r="J69" s="7" t="n">
        <f aca="false">D69</f>
        <v>3946.64284140398</v>
      </c>
      <c r="K69" s="7" t="n">
        <f aca="false">K68*(1+(B$13/12))</f>
        <v>4354.90068869413</v>
      </c>
      <c r="L69" s="7" t="n">
        <f aca="false">K69+J69</f>
        <v>8301.54353009812</v>
      </c>
      <c r="M69" s="7" t="n">
        <f aca="false">M68*(1+(B$13/12))</f>
        <v>13641.5850144549</v>
      </c>
      <c r="N69" s="7" t="n">
        <f aca="false">M69-L69</f>
        <v>5340.04148435675</v>
      </c>
      <c r="O69" s="12" t="n">
        <f aca="false">12*N69/I69</f>
        <v>0.0697522150848579</v>
      </c>
      <c r="P69" s="12" t="n">
        <f aca="false">O69-B$14</f>
        <v>0.0197522150848579</v>
      </c>
      <c r="Q69" s="7" t="n">
        <f aca="false">K69+C69</f>
        <v>13248.2254130975</v>
      </c>
      <c r="R69" s="7" t="n">
        <f aca="false">R68*(1+(B$13/12))</f>
        <v>13641.5850144549</v>
      </c>
      <c r="S69" s="13" t="n">
        <f aca="false">R69-Q69</f>
        <v>393.359601357393</v>
      </c>
    </row>
    <row r="70" customFormat="false" ht="12.8" hidden="false" customHeight="false" outlineLevel="0" collapsed="false">
      <c r="A70" s="11" t="n">
        <f aca="false">A69+ORG.OPENOFFICE.DAYSINMONTH(A69)</f>
        <v>45901</v>
      </c>
      <c r="B70" s="6" t="n">
        <f aca="false">B69+1</f>
        <v>54</v>
      </c>
      <c r="C70" s="7" t="n">
        <f aca="false">-1 *PMT(B$7/12, 240, B$5)</f>
        <v>8893.32472440334</v>
      </c>
      <c r="D70" s="7" t="n">
        <f aca="false">-1 * IPMT(B$7/12, B70, 240, B$5)</f>
        <v>3931.18446051961</v>
      </c>
      <c r="E70" s="7" t="n">
        <f aca="false">-1 * PPMT(B$7/12, B70, 240, B$5)</f>
        <v>4962.14026388372</v>
      </c>
      <c r="F70" s="7" t="n">
        <f aca="false">F69+D70</f>
        <v>233256.422220176</v>
      </c>
      <c r="G70" s="7" t="n">
        <f aca="false">E70+G69</f>
        <v>746983.112897604</v>
      </c>
      <c r="H70" s="7" t="n">
        <f aca="false">H69+B$2*B$13/12</f>
        <v>180000</v>
      </c>
      <c r="I70" s="7" t="n">
        <f aca="false">G70+H70</f>
        <v>926983.112897604</v>
      </c>
      <c r="J70" s="7" t="n">
        <f aca="false">D70</f>
        <v>3931.18446051961</v>
      </c>
      <c r="K70" s="7" t="n">
        <f aca="false">K69*(1+(B$13/12))</f>
        <v>4362.15885650862</v>
      </c>
      <c r="L70" s="7" t="n">
        <f aca="false">K70+J70</f>
        <v>8293.34331702824</v>
      </c>
      <c r="M70" s="7" t="n">
        <f aca="false">M69*(1+(B$13/12))</f>
        <v>13664.320989479</v>
      </c>
      <c r="N70" s="7" t="n">
        <f aca="false">M70-L70</f>
        <v>5370.97767245072</v>
      </c>
      <c r="O70" s="12" t="n">
        <f aca="false">12*N70/I70</f>
        <v>0.0695284856570284</v>
      </c>
      <c r="P70" s="12" t="n">
        <f aca="false">O70-B$14</f>
        <v>0.0195284856570284</v>
      </c>
      <c r="Q70" s="7" t="n">
        <f aca="false">K70+C70</f>
        <v>13255.483580912</v>
      </c>
      <c r="R70" s="7" t="n">
        <f aca="false">R69*(1+(B$13/12))</f>
        <v>13664.320989479</v>
      </c>
      <c r="S70" s="13" t="n">
        <f aca="false">R70-Q70</f>
        <v>408.837408566997</v>
      </c>
    </row>
    <row r="71" customFormat="false" ht="12.8" hidden="false" customHeight="false" outlineLevel="0" collapsed="false">
      <c r="A71" s="11" t="n">
        <f aca="false">A70+ORG.OPENOFFICE.DAYSINMONTH(A70)</f>
        <v>45931</v>
      </c>
      <c r="B71" s="6" t="n">
        <f aca="false">B70+1</f>
        <v>55</v>
      </c>
      <c r="C71" s="7" t="n">
        <f aca="false">-1 *PMT(B$7/12, 240, B$5)</f>
        <v>8893.32472440334</v>
      </c>
      <c r="D71" s="7" t="n">
        <f aca="false">-1 * IPMT(B$7/12, B71, 240, B$5)</f>
        <v>3915.67777219497</v>
      </c>
      <c r="E71" s="7" t="n">
        <f aca="false">-1 * PPMT(B$7/12, B71, 240, B$5)</f>
        <v>4977.64695220836</v>
      </c>
      <c r="F71" s="7" t="n">
        <f aca="false">F70+D71</f>
        <v>237172.099992371</v>
      </c>
      <c r="G71" s="7" t="n">
        <f aca="false">E71+G70</f>
        <v>751960.759849812</v>
      </c>
      <c r="H71" s="7" t="n">
        <f aca="false">H70+B$2*B$13/12</f>
        <v>183333.333333333</v>
      </c>
      <c r="I71" s="7" t="n">
        <f aca="false">G71+H71</f>
        <v>935294.093183146</v>
      </c>
      <c r="J71" s="7" t="n">
        <f aca="false">D71</f>
        <v>3915.67777219497</v>
      </c>
      <c r="K71" s="7" t="n">
        <f aca="false">K70*(1+(B$13/12))</f>
        <v>4369.42912126947</v>
      </c>
      <c r="L71" s="7" t="n">
        <f aca="false">K71+J71</f>
        <v>8285.10689346445</v>
      </c>
      <c r="M71" s="7" t="n">
        <f aca="false">M70*(1+(B$13/12))</f>
        <v>13687.0948577948</v>
      </c>
      <c r="N71" s="7" t="n">
        <f aca="false">M71-L71</f>
        <v>5401.98796433031</v>
      </c>
      <c r="O71" s="12" t="n">
        <f aca="false">12*N71/I71</f>
        <v>0.0693085266382305</v>
      </c>
      <c r="P71" s="12" t="n">
        <f aca="false">O71-B$14</f>
        <v>0.0193085266382305</v>
      </c>
      <c r="Q71" s="7" t="n">
        <f aca="false">K71+C71</f>
        <v>13262.7538456728</v>
      </c>
      <c r="R71" s="7" t="n">
        <f aca="false">R70*(1+(B$13/12))</f>
        <v>13687.0948577948</v>
      </c>
      <c r="S71" s="13" t="n">
        <f aca="false">R71-Q71</f>
        <v>424.341012121946</v>
      </c>
    </row>
    <row r="72" customFormat="false" ht="12.8" hidden="false" customHeight="false" outlineLevel="0" collapsed="false">
      <c r="A72" s="11" t="n">
        <f aca="false">A71+ORG.OPENOFFICE.DAYSINMONTH(A71)</f>
        <v>45962</v>
      </c>
      <c r="B72" s="6" t="n">
        <f aca="false">B71+1</f>
        <v>56</v>
      </c>
      <c r="C72" s="7" t="n">
        <f aca="false">-1 *PMT(B$7/12, 240, B$5)</f>
        <v>8893.32472440334</v>
      </c>
      <c r="D72" s="7" t="n">
        <f aca="false">-1 * IPMT(B$7/12, B72, 240, B$5)</f>
        <v>3900.12262546932</v>
      </c>
      <c r="E72" s="7" t="n">
        <f aca="false">-1 * PPMT(B$7/12, B72, 240, B$5)</f>
        <v>4993.20209893401</v>
      </c>
      <c r="F72" s="7" t="n">
        <f aca="false">F71+D72</f>
        <v>241072.22261784</v>
      </c>
      <c r="G72" s="7" t="n">
        <f aca="false">E72+G71</f>
        <v>756953.961948747</v>
      </c>
      <c r="H72" s="7" t="n">
        <f aca="false">H71+B$2*B$13/12</f>
        <v>186666.666666667</v>
      </c>
      <c r="I72" s="7" t="n">
        <f aca="false">G72+H72</f>
        <v>943620.628615413</v>
      </c>
      <c r="J72" s="7" t="n">
        <f aca="false">D72</f>
        <v>3900.12262546932</v>
      </c>
      <c r="K72" s="7" t="n">
        <f aca="false">K71*(1+(B$13/12))</f>
        <v>4376.71150313825</v>
      </c>
      <c r="L72" s="7" t="n">
        <f aca="false">K72+J72</f>
        <v>8276.83412860758</v>
      </c>
      <c r="M72" s="7" t="n">
        <f aca="false">M71*(1+(B$13/12))</f>
        <v>13709.9066825577</v>
      </c>
      <c r="N72" s="7" t="n">
        <f aca="false">M72-L72</f>
        <v>5433.07255395017</v>
      </c>
      <c r="O72" s="12" t="n">
        <f aca="false">12*N72/I72</f>
        <v>0.0690922481665818</v>
      </c>
      <c r="P72" s="12" t="n">
        <f aca="false">O72-B$14</f>
        <v>0.0190922481665818</v>
      </c>
      <c r="Q72" s="7" t="n">
        <f aca="false">K72+C72</f>
        <v>13270.0362275416</v>
      </c>
      <c r="R72" s="7" t="n">
        <f aca="false">R71*(1+(B$13/12))</f>
        <v>13709.9066825577</v>
      </c>
      <c r="S72" s="13" t="n">
        <f aca="false">R72-Q72</f>
        <v>439.870455016155</v>
      </c>
    </row>
    <row r="73" customFormat="false" ht="12.8" hidden="false" customHeight="false" outlineLevel="0" collapsed="false">
      <c r="A73" s="11" t="n">
        <f aca="false">A72+ORG.OPENOFFICE.DAYSINMONTH(A72)</f>
        <v>45992</v>
      </c>
      <c r="B73" s="6" t="n">
        <f aca="false">B72+1</f>
        <v>57</v>
      </c>
      <c r="C73" s="7" t="n">
        <f aca="false">-1 *PMT(B$7/12, 240, B$5)</f>
        <v>8893.32472440334</v>
      </c>
      <c r="D73" s="7" t="n">
        <f aca="false">-1 * IPMT(B$7/12, B73, 240, B$5)</f>
        <v>3884.51886891015</v>
      </c>
      <c r="E73" s="7" t="n">
        <f aca="false">-1 * PPMT(B$7/12, B73, 240, B$5)</f>
        <v>5008.80585549318</v>
      </c>
      <c r="F73" s="7" t="n">
        <f aca="false">F72+D73</f>
        <v>244956.74148675</v>
      </c>
      <c r="G73" s="7" t="n">
        <f aca="false">E73+G72</f>
        <v>761962.76780424</v>
      </c>
      <c r="H73" s="7" t="n">
        <f aca="false">H72+B$2*B$13/12</f>
        <v>190000</v>
      </c>
      <c r="I73" s="7" t="n">
        <f aca="false">G73+H73</f>
        <v>951962.76780424</v>
      </c>
      <c r="J73" s="7" t="n">
        <f aca="false">D73</f>
        <v>3884.51886891015</v>
      </c>
      <c r="K73" s="7" t="n">
        <f aca="false">K72*(1+(B$13/12))</f>
        <v>4384.00602231015</v>
      </c>
      <c r="L73" s="7" t="n">
        <f aca="false">K73+J73</f>
        <v>8268.52489122031</v>
      </c>
      <c r="M73" s="7" t="n">
        <f aca="false">M72*(1+(B$13/12))</f>
        <v>13732.7565270287</v>
      </c>
      <c r="N73" s="7" t="n">
        <f aca="false">M73-L73</f>
        <v>5464.23163580837</v>
      </c>
      <c r="O73" s="12" t="n">
        <f aca="false">12*N73/I73</f>
        <v>0.0688795632007157</v>
      </c>
      <c r="P73" s="12" t="n">
        <f aca="false">O73-B$14</f>
        <v>0.0188795632007157</v>
      </c>
      <c r="Q73" s="7" t="n">
        <f aca="false">K73+C73</f>
        <v>13277.3307467135</v>
      </c>
      <c r="R73" s="7" t="n">
        <f aca="false">R72*(1+(B$13/12))</f>
        <v>13732.7565270287</v>
      </c>
      <c r="S73" s="13" t="n">
        <f aca="false">R73-Q73</f>
        <v>455.425780315187</v>
      </c>
    </row>
    <row r="74" customFormat="false" ht="12.8" hidden="false" customHeight="false" outlineLevel="0" collapsed="false">
      <c r="A74" s="11" t="n">
        <f aca="false">A73+ORG.OPENOFFICE.DAYSINMONTH(A73)</f>
        <v>46023</v>
      </c>
      <c r="B74" s="6" t="n">
        <f aca="false">B73+1</f>
        <v>58</v>
      </c>
      <c r="C74" s="7" t="n">
        <f aca="false">-1 *PMT(B$7/12, 240, B$5)</f>
        <v>8893.32472440334</v>
      </c>
      <c r="D74" s="7" t="n">
        <f aca="false">-1 * IPMT(B$7/12, B74, 240, B$5)</f>
        <v>3868.86635061174</v>
      </c>
      <c r="E74" s="7" t="n">
        <f aca="false">-1 * PPMT(B$7/12, B74, 240, B$5)</f>
        <v>5024.4583737916</v>
      </c>
      <c r="F74" s="7" t="n">
        <f aca="false">F73+D74</f>
        <v>248825.607837362</v>
      </c>
      <c r="G74" s="7" t="n">
        <f aca="false">E74+G73</f>
        <v>766987.226178031</v>
      </c>
      <c r="H74" s="7" t="n">
        <f aca="false">H73+B$2*B$13/12</f>
        <v>193333.333333333</v>
      </c>
      <c r="I74" s="7" t="n">
        <f aca="false">G74+H74</f>
        <v>960320.559511365</v>
      </c>
      <c r="J74" s="7" t="n">
        <f aca="false">D74</f>
        <v>3868.86635061174</v>
      </c>
      <c r="K74" s="7" t="n">
        <f aca="false">K73*(1+(B$13/12))</f>
        <v>4391.312699014</v>
      </c>
      <c r="L74" s="7" t="n">
        <f aca="false">K74+J74</f>
        <v>8260.17904962574</v>
      </c>
      <c r="M74" s="7" t="n">
        <f aca="false">M73*(1+(B$13/12))</f>
        <v>13755.6444545737</v>
      </c>
      <c r="N74" s="7" t="n">
        <f aca="false">M74-L74</f>
        <v>5495.46540494798</v>
      </c>
      <c r="O74" s="12" t="n">
        <f aca="false">12*N74/I74</f>
        <v>0.0686703874099401</v>
      </c>
      <c r="P74" s="12" t="n">
        <f aca="false">O74-B$14</f>
        <v>0.0186703874099401</v>
      </c>
      <c r="Q74" s="7" t="n">
        <f aca="false">K74+C74</f>
        <v>13284.6374234173</v>
      </c>
      <c r="R74" s="7" t="n">
        <f aca="false">R73*(1+(B$13/12))</f>
        <v>13755.6444545737</v>
      </c>
      <c r="S74" s="13" t="n">
        <f aca="false">R74-Q74</f>
        <v>471.007031156385</v>
      </c>
    </row>
    <row r="75" customFormat="false" ht="12.8" hidden="false" customHeight="false" outlineLevel="0" collapsed="false">
      <c r="A75" s="11" t="n">
        <f aca="false">A74+ORG.OPENOFFICE.DAYSINMONTH(A74)</f>
        <v>46054</v>
      </c>
      <c r="B75" s="6" t="n">
        <f aca="false">B74+1</f>
        <v>59</v>
      </c>
      <c r="C75" s="7" t="n">
        <f aca="false">-1 *PMT(B$7/12, 240, B$5)</f>
        <v>8893.32472440334</v>
      </c>
      <c r="D75" s="7" t="n">
        <f aca="false">-1 * IPMT(B$7/12, B75, 240, B$5)</f>
        <v>3853.16491819364</v>
      </c>
      <c r="E75" s="7" t="n">
        <f aca="false">-1 * PPMT(B$7/12, B75, 240, B$5)</f>
        <v>5040.1598062097</v>
      </c>
      <c r="F75" s="7" t="n">
        <f aca="false">F74+D75</f>
        <v>252678.772755556</v>
      </c>
      <c r="G75" s="7" t="n">
        <f aca="false">E75+G74</f>
        <v>772027.385984241</v>
      </c>
      <c r="H75" s="7" t="n">
        <f aca="false">H74+B$2*B$13/12</f>
        <v>196666.666666667</v>
      </c>
      <c r="I75" s="7" t="n">
        <f aca="false">G75+H75</f>
        <v>968694.052650908</v>
      </c>
      <c r="J75" s="7" t="n">
        <f aca="false">D75</f>
        <v>3853.16491819364</v>
      </c>
      <c r="K75" s="7" t="n">
        <f aca="false">K74*(1+(B$13/12))</f>
        <v>4398.63155351236</v>
      </c>
      <c r="L75" s="7" t="n">
        <f aca="false">K75+J75</f>
        <v>8251.796471706</v>
      </c>
      <c r="M75" s="7" t="n">
        <f aca="false">M74*(1+(B$13/12))</f>
        <v>13778.5705286647</v>
      </c>
      <c r="N75" s="7" t="n">
        <f aca="false">M75-L75</f>
        <v>5526.77405695868</v>
      </c>
      <c r="O75" s="12" t="n">
        <f aca="false">12*N75/I75</f>
        <v>0.0684646390694882</v>
      </c>
      <c r="P75" s="12" t="n">
        <f aca="false">O75-B$14</f>
        <v>0.0184646390694882</v>
      </c>
      <c r="Q75" s="7" t="n">
        <f aca="false">K75+C75</f>
        <v>13291.9562779157</v>
      </c>
      <c r="R75" s="7" t="n">
        <f aca="false">R74*(1+(B$13/12))</f>
        <v>13778.5705286647</v>
      </c>
      <c r="S75" s="13" t="n">
        <f aca="false">R75-Q75</f>
        <v>486.614250748986</v>
      </c>
    </row>
    <row r="76" customFormat="false" ht="12.8" hidden="false" customHeight="false" outlineLevel="0" collapsed="false">
      <c r="A76" s="11" t="n">
        <f aca="false">A75+ORG.OPENOFFICE.DAYSINMONTH(A75)</f>
        <v>46082</v>
      </c>
      <c r="B76" s="6" t="n">
        <f aca="false">B75+1</f>
        <v>60</v>
      </c>
      <c r="C76" s="7" t="n">
        <f aca="false">-1 *PMT(B$7/12, 240, B$5)</f>
        <v>8893.32472440334</v>
      </c>
      <c r="D76" s="7" t="n">
        <f aca="false">-1 * IPMT(B$7/12, B76, 240, B$5)</f>
        <v>3837.41441879923</v>
      </c>
      <c r="E76" s="7" t="n">
        <f aca="false">-1 * PPMT(B$7/12, B76, 240, B$5)</f>
        <v>5055.9103056041</v>
      </c>
      <c r="F76" s="7" t="n">
        <f aca="false">F75+D76</f>
        <v>256516.187174355</v>
      </c>
      <c r="G76" s="7" t="n">
        <f aca="false">E76+G75</f>
        <v>777083.296289845</v>
      </c>
      <c r="H76" s="7" t="n">
        <f aca="false">H75+B$2*B$13/12</f>
        <v>200000</v>
      </c>
      <c r="I76" s="7" t="n">
        <f aca="false">G76+H76</f>
        <v>977083.296289845</v>
      </c>
      <c r="J76" s="7" t="n">
        <f aca="false">D76</f>
        <v>3837.41441879923</v>
      </c>
      <c r="K76" s="7" t="n">
        <f aca="false">K75*(1+(B$13/12))</f>
        <v>4405.96260610155</v>
      </c>
      <c r="L76" s="7" t="n">
        <f aca="false">K76+J76</f>
        <v>8243.37702490078</v>
      </c>
      <c r="M76" s="7" t="n">
        <f aca="false">M75*(1+(B$13/12))</f>
        <v>13801.5348128791</v>
      </c>
      <c r="N76" s="7" t="n">
        <f aca="false">M76-L76</f>
        <v>5558.15778797834</v>
      </c>
      <c r="O76" s="12" t="n">
        <f aca="false">12*N76/I76</f>
        <v>0.0682622389605918</v>
      </c>
      <c r="P76" s="12" t="n">
        <f aca="false">O76-B$14</f>
        <v>0.0182622389605918</v>
      </c>
      <c r="Q76" s="7" t="n">
        <f aca="false">K76+C76</f>
        <v>13299.2873305049</v>
      </c>
      <c r="R76" s="7" t="n">
        <f aca="false">R75*(1+(B$13/12))</f>
        <v>13801.5348128791</v>
      </c>
      <c r="S76" s="13" t="n">
        <f aca="false">R76-Q76</f>
        <v>502.247482374241</v>
      </c>
      <c r="T76" s="7" t="n">
        <f aca="false">SUM(S65:S76)</f>
        <v>5000.87778111378</v>
      </c>
    </row>
    <row r="77" customFormat="false" ht="12.8" hidden="false" customHeight="false" outlineLevel="0" collapsed="false">
      <c r="A77" s="11" t="n">
        <f aca="false">A76+ORG.OPENOFFICE.DAYSINMONTH(A76)</f>
        <v>46113</v>
      </c>
      <c r="B77" s="6" t="n">
        <f aca="false">B76+1</f>
        <v>61</v>
      </c>
      <c r="C77" s="7" t="n">
        <f aca="false">-1 *PMT(B$7/12, 240, B$5)</f>
        <v>8893.32472440334</v>
      </c>
      <c r="D77" s="7" t="n">
        <f aca="false">-1 * IPMT(B$7/12, B77, 240, B$5)</f>
        <v>3821.61469909422</v>
      </c>
      <c r="E77" s="7" t="n">
        <f aca="false">-1 * PPMT(B$7/12, B77, 240, B$5)</f>
        <v>5071.71002530912</v>
      </c>
      <c r="F77" s="7" t="n">
        <f aca="false">F76+D77</f>
        <v>260337.801873449</v>
      </c>
      <c r="G77" s="7" t="n">
        <f aca="false">E77+G76</f>
        <v>782155.006315154</v>
      </c>
      <c r="H77" s="7" t="n">
        <f aca="false">H76+B$2*B$13/12</f>
        <v>203333.333333333</v>
      </c>
      <c r="I77" s="7" t="n">
        <f aca="false">G77+H77</f>
        <v>985488.339648488</v>
      </c>
      <c r="J77" s="7" t="n">
        <f aca="false">D77</f>
        <v>3821.61469909422</v>
      </c>
      <c r="K77" s="7" t="n">
        <f aca="false">K76*(1+(B$13/12))</f>
        <v>4413.30587711172</v>
      </c>
      <c r="L77" s="7" t="n">
        <f aca="false">K77+J77</f>
        <v>8234.92057620594</v>
      </c>
      <c r="M77" s="7" t="n">
        <f aca="false">M76*(1+(B$13/12))</f>
        <v>13824.5373709006</v>
      </c>
      <c r="N77" s="7" t="n">
        <f aca="false">M77-L77</f>
        <v>5589.61679469465</v>
      </c>
      <c r="O77" s="12" t="n">
        <f aca="false">12*N77/I77</f>
        <v>0.0680631102751159</v>
      </c>
      <c r="P77" s="12" t="n">
        <f aca="false">O77-B$14</f>
        <v>0.0180631102751159</v>
      </c>
      <c r="Q77" s="7" t="n">
        <f aca="false">K77+C77</f>
        <v>13306.6306015151</v>
      </c>
      <c r="R77" s="7" t="n">
        <f aca="false">R76*(1+(B$13/12))</f>
        <v>13824.5373709006</v>
      </c>
      <c r="S77" s="13" t="n">
        <f aca="false">R77-Q77</f>
        <v>517.906769385538</v>
      </c>
    </row>
    <row r="78" customFormat="false" ht="12.8" hidden="false" customHeight="false" outlineLevel="0" collapsed="false">
      <c r="A78" s="11" t="n">
        <f aca="false">A77+ORG.OPENOFFICE.DAYSINMONTH(A77)</f>
        <v>46143</v>
      </c>
      <c r="B78" s="6" t="n">
        <f aca="false">B77+1</f>
        <v>62</v>
      </c>
      <c r="C78" s="7" t="n">
        <f aca="false">-1 *PMT(B$7/12, 240, B$5)</f>
        <v>8893.32472440334</v>
      </c>
      <c r="D78" s="7" t="n">
        <f aca="false">-1 * IPMT(B$7/12, B78, 240, B$5)</f>
        <v>3805.76560526513</v>
      </c>
      <c r="E78" s="7" t="n">
        <f aca="false">-1 * PPMT(B$7/12, B78, 240, B$5)</f>
        <v>5087.55911913821</v>
      </c>
      <c r="F78" s="7" t="n">
        <f aca="false">F77+D78</f>
        <v>264143.567478714</v>
      </c>
      <c r="G78" s="7" t="n">
        <f aca="false">E78+G77</f>
        <v>787242.565434292</v>
      </c>
      <c r="H78" s="7" t="n">
        <f aca="false">H77+B$2*B$13/12</f>
        <v>206666.666666667</v>
      </c>
      <c r="I78" s="7" t="n">
        <f aca="false">G78+H78</f>
        <v>993909.232100959</v>
      </c>
      <c r="J78" s="7" t="n">
        <f aca="false">D78</f>
        <v>3805.76560526513</v>
      </c>
      <c r="K78" s="7" t="n">
        <f aca="false">K77*(1+(B$13/12))</f>
        <v>4420.6613869069</v>
      </c>
      <c r="L78" s="7" t="n">
        <f aca="false">K78+J78</f>
        <v>8226.42699217203</v>
      </c>
      <c r="M78" s="7" t="n">
        <f aca="false">M77*(1+(B$13/12))</f>
        <v>13847.5782665188</v>
      </c>
      <c r="N78" s="7" t="n">
        <f aca="false">M78-L78</f>
        <v>5621.15127434673</v>
      </c>
      <c r="O78" s="12" t="n">
        <f aca="false">12*N78/I78</f>
        <v>0.0678671785245163</v>
      </c>
      <c r="P78" s="12" t="n">
        <f aca="false">O78-B$14</f>
        <v>0.0178671785245163</v>
      </c>
      <c r="Q78" s="7" t="n">
        <f aca="false">K78+C78</f>
        <v>13313.9861113102</v>
      </c>
      <c r="R78" s="7" t="n">
        <f aca="false">R77*(1+(B$13/12))</f>
        <v>13847.5782665188</v>
      </c>
      <c r="S78" s="13" t="n">
        <f aca="false">R78-Q78</f>
        <v>533.59215520852</v>
      </c>
    </row>
    <row r="79" customFormat="false" ht="12.8" hidden="false" customHeight="false" outlineLevel="0" collapsed="false">
      <c r="A79" s="11" t="n">
        <f aca="false">A78+ORG.OPENOFFICE.DAYSINMONTH(A78)</f>
        <v>46174</v>
      </c>
      <c r="B79" s="6" t="n">
        <f aca="false">B78+1</f>
        <v>63</v>
      </c>
      <c r="C79" s="7" t="n">
        <f aca="false">-1 *PMT(B$7/12, 240, B$5)</f>
        <v>8893.32472440334</v>
      </c>
      <c r="D79" s="7" t="n">
        <f aca="false">-1 * IPMT(B$7/12, B79, 240, B$5)</f>
        <v>3789.86698301782</v>
      </c>
      <c r="E79" s="7" t="n">
        <f aca="false">-1 * PPMT(B$7/12, B79, 240, B$5)</f>
        <v>5103.45774138551</v>
      </c>
      <c r="F79" s="7" t="n">
        <f aca="false">F78+D79</f>
        <v>267933.434461732</v>
      </c>
      <c r="G79" s="7" t="n">
        <f aca="false">E79+G78</f>
        <v>792346.023175678</v>
      </c>
      <c r="H79" s="7" t="n">
        <f aca="false">H78+B$2*B$13/12</f>
        <v>210000</v>
      </c>
      <c r="I79" s="7" t="n">
        <f aca="false">G79+H79</f>
        <v>1002346.02317568</v>
      </c>
      <c r="J79" s="7" t="n">
        <f aca="false">D79</f>
        <v>3789.86698301782</v>
      </c>
      <c r="K79" s="7" t="n">
        <f aca="false">K78*(1+(B$13/12))</f>
        <v>4428.02915588508</v>
      </c>
      <c r="L79" s="7" t="n">
        <f aca="false">K79+J79</f>
        <v>8217.8961389029</v>
      </c>
      <c r="M79" s="7" t="n">
        <f aca="false">M78*(1+(B$13/12))</f>
        <v>13870.6575636296</v>
      </c>
      <c r="N79" s="7" t="n">
        <f aca="false">M79-L79</f>
        <v>5652.76142472672</v>
      </c>
      <c r="O79" s="12" t="n">
        <f aca="false">12*N79/I79</f>
        <v>0.0676743714528927</v>
      </c>
      <c r="P79" s="12" t="n">
        <f aca="false">O79-B$14</f>
        <v>0.0176743714528927</v>
      </c>
      <c r="Q79" s="7" t="n">
        <f aca="false">K79+C79</f>
        <v>13321.3538802884</v>
      </c>
      <c r="R79" s="7" t="n">
        <f aca="false">R78*(1+(B$13/12))</f>
        <v>13870.6575636296</v>
      </c>
      <c r="S79" s="13" t="n">
        <f aca="false">R79-Q79</f>
        <v>549.303683341208</v>
      </c>
    </row>
    <row r="80" customFormat="false" ht="12.8" hidden="false" customHeight="false" outlineLevel="0" collapsed="false">
      <c r="A80" s="11" t="n">
        <f aca="false">A79+ORG.OPENOFFICE.DAYSINMONTH(A79)</f>
        <v>46204</v>
      </c>
      <c r="B80" s="6" t="n">
        <f aca="false">B79+1</f>
        <v>64</v>
      </c>
      <c r="C80" s="7" t="n">
        <f aca="false">-1 *PMT(B$7/12, 240, B$5)</f>
        <v>8893.32472440334</v>
      </c>
      <c r="D80" s="7" t="n">
        <f aca="false">-1 * IPMT(B$7/12, B80, 240, B$5)</f>
        <v>3773.91867757599</v>
      </c>
      <c r="E80" s="7" t="n">
        <f aca="false">-1 * PPMT(B$7/12, B80, 240, B$5)</f>
        <v>5119.40604682734</v>
      </c>
      <c r="F80" s="7" t="n">
        <f aca="false">F79+D80</f>
        <v>271707.353139308</v>
      </c>
      <c r="G80" s="7" t="n">
        <f aca="false">E80+G79</f>
        <v>797465.429222505</v>
      </c>
      <c r="H80" s="7" t="n">
        <f aca="false">H79+B$2*B$13/12</f>
        <v>213333.333333333</v>
      </c>
      <c r="I80" s="7" t="n">
        <f aca="false">G80+H80</f>
        <v>1010798.76255584</v>
      </c>
      <c r="J80" s="7" t="n">
        <f aca="false">D80</f>
        <v>3773.91867757599</v>
      </c>
      <c r="K80" s="7" t="n">
        <f aca="false">K79*(1+(B$13/12))</f>
        <v>4435.40920447822</v>
      </c>
      <c r="L80" s="7" t="n">
        <f aca="false">K80+J80</f>
        <v>8209.32788205421</v>
      </c>
      <c r="M80" s="7" t="n">
        <f aca="false">M79*(1+(B$13/12))</f>
        <v>13893.7753262357</v>
      </c>
      <c r="N80" s="7" t="n">
        <f aca="false">M80-L80</f>
        <v>5684.44744418146</v>
      </c>
      <c r="O80" s="12" t="n">
        <f aca="false">12*N80/I80</f>
        <v>0.0674846189539229</v>
      </c>
      <c r="P80" s="12" t="n">
        <f aca="false">O80-B$14</f>
        <v>0.0174846189539229</v>
      </c>
      <c r="Q80" s="7" t="n">
        <f aca="false">K80+C80</f>
        <v>13328.7339288816</v>
      </c>
      <c r="R80" s="7" t="n">
        <f aca="false">R79*(1+(B$13/12))</f>
        <v>13893.7753262357</v>
      </c>
      <c r="S80" s="13" t="n">
        <f aca="false">R80-Q80</f>
        <v>565.041397354116</v>
      </c>
    </row>
    <row r="81" customFormat="false" ht="12.8" hidden="false" customHeight="false" outlineLevel="0" collapsed="false">
      <c r="A81" s="11" t="n">
        <f aca="false">A80+ORG.OPENOFFICE.DAYSINMONTH(A80)</f>
        <v>46235</v>
      </c>
      <c r="B81" s="6" t="n">
        <f aca="false">B80+1</f>
        <v>65</v>
      </c>
      <c r="C81" s="7" t="n">
        <f aca="false">-1 *PMT(B$7/12, 240, B$5)</f>
        <v>8893.32472440334</v>
      </c>
      <c r="D81" s="7" t="n">
        <f aca="false">-1 * IPMT(B$7/12, B81, 240, B$5)</f>
        <v>3757.92053367966</v>
      </c>
      <c r="E81" s="7" t="n">
        <f aca="false">-1 * PPMT(B$7/12, B81, 240, B$5)</f>
        <v>5135.40419072368</v>
      </c>
      <c r="F81" s="7" t="n">
        <f aca="false">F80+D81</f>
        <v>275465.273672988</v>
      </c>
      <c r="G81" s="7" t="n">
        <f aca="false">E81+G80</f>
        <v>802600.833413229</v>
      </c>
      <c r="H81" s="7" t="n">
        <f aca="false">H80+B$2*B$13/12</f>
        <v>216666.666666667</v>
      </c>
      <c r="I81" s="7" t="n">
        <f aca="false">G81+H81</f>
        <v>1019267.5000799</v>
      </c>
      <c r="J81" s="7" t="n">
        <f aca="false">D81</f>
        <v>3757.92053367966</v>
      </c>
      <c r="K81" s="7" t="n">
        <f aca="false">K80*(1+(B$13/12))</f>
        <v>4442.80155315235</v>
      </c>
      <c r="L81" s="7" t="n">
        <f aca="false">K81+J81</f>
        <v>8200.72208683201</v>
      </c>
      <c r="M81" s="7" t="n">
        <f aca="false">M80*(1+(B$13/12))</f>
        <v>13916.9316184461</v>
      </c>
      <c r="N81" s="7" t="n">
        <f aca="false">M81-L81</f>
        <v>5716.20953161406</v>
      </c>
      <c r="O81" s="12" t="n">
        <f aca="false">12*N81/I81</f>
        <v>0.0672978529914786</v>
      </c>
      <c r="P81" s="12" t="n">
        <f aca="false">O81-B$14</f>
        <v>0.0172978529914786</v>
      </c>
      <c r="Q81" s="7" t="n">
        <f aca="false">K81+C81</f>
        <v>13336.1262775557</v>
      </c>
      <c r="R81" s="7" t="n">
        <f aca="false">R80*(1+(B$13/12))</f>
        <v>13916.9316184461</v>
      </c>
      <c r="S81" s="13" t="n">
        <f aca="false">R81-Q81</f>
        <v>580.805340890378</v>
      </c>
    </row>
    <row r="82" customFormat="false" ht="12.8" hidden="false" customHeight="false" outlineLevel="0" collapsed="false">
      <c r="A82" s="11" t="n">
        <f aca="false">A81+ORG.OPENOFFICE.DAYSINMONTH(A81)</f>
        <v>46266</v>
      </c>
      <c r="B82" s="6" t="n">
        <f aca="false">B81+1</f>
        <v>66</v>
      </c>
      <c r="C82" s="7" t="n">
        <f aca="false">-1 *PMT(B$7/12, 240, B$5)</f>
        <v>8893.32472440334</v>
      </c>
      <c r="D82" s="7" t="n">
        <f aca="false">-1 * IPMT(B$7/12, B82, 240, B$5)</f>
        <v>3741.87239558364</v>
      </c>
      <c r="E82" s="7" t="n">
        <f aca="false">-1 * PPMT(B$7/12, B82, 240, B$5)</f>
        <v>5151.45232881969</v>
      </c>
      <c r="F82" s="7" t="n">
        <f aca="false">F81+D82</f>
        <v>279207.146068571</v>
      </c>
      <c r="G82" s="7" t="n">
        <f aca="false">E82+G81</f>
        <v>807752.285742049</v>
      </c>
      <c r="H82" s="7" t="n">
        <f aca="false">H81+B$2*B$13/12</f>
        <v>220000</v>
      </c>
      <c r="I82" s="7" t="n">
        <f aca="false">G82+H82</f>
        <v>1027752.28574205</v>
      </c>
      <c r="J82" s="7" t="n">
        <f aca="false">D82</f>
        <v>3741.87239558364</v>
      </c>
      <c r="K82" s="7" t="n">
        <f aca="false">K81*(1+(B$13/12))</f>
        <v>4450.20622240761</v>
      </c>
      <c r="L82" s="7" t="n">
        <f aca="false">K82+J82</f>
        <v>8192.07861799125</v>
      </c>
      <c r="M82" s="7" t="n">
        <f aca="false">M81*(1+(B$13/12))</f>
        <v>13940.1265044768</v>
      </c>
      <c r="N82" s="7" t="n">
        <f aca="false">M82-L82</f>
        <v>5748.04788648556</v>
      </c>
      <c r="O82" s="12" t="n">
        <f aca="false">12*N82/I82</f>
        <v>0.067114007523734</v>
      </c>
      <c r="P82" s="12" t="n">
        <f aca="false">O82-B$14</f>
        <v>0.017114007523734</v>
      </c>
      <c r="Q82" s="7" t="n">
        <f aca="false">K82+C82</f>
        <v>13343.5309468109</v>
      </c>
      <c r="R82" s="7" t="n">
        <f aca="false">R81*(1+(B$13/12))</f>
        <v>13940.1265044768</v>
      </c>
      <c r="S82" s="13" t="n">
        <f aca="false">R82-Q82</f>
        <v>596.595557665869</v>
      </c>
    </row>
    <row r="83" customFormat="false" ht="12.8" hidden="false" customHeight="false" outlineLevel="0" collapsed="false">
      <c r="A83" s="11" t="n">
        <f aca="false">A82+ORG.OPENOFFICE.DAYSINMONTH(A82)</f>
        <v>46296</v>
      </c>
      <c r="B83" s="6" t="n">
        <f aca="false">B82+1</f>
        <v>67</v>
      </c>
      <c r="C83" s="7" t="n">
        <f aca="false">-1 *PMT(B$7/12, 240, B$5)</f>
        <v>8893.32472440334</v>
      </c>
      <c r="D83" s="7" t="n">
        <f aca="false">-1 * IPMT(B$7/12, B83, 240, B$5)</f>
        <v>3725.77410705608</v>
      </c>
      <c r="E83" s="7" t="n">
        <f aca="false">-1 * PPMT(B$7/12, B83, 240, B$5)</f>
        <v>5167.55061734725</v>
      </c>
      <c r="F83" s="7" t="n">
        <f aca="false">F82+D83</f>
        <v>282932.920175627</v>
      </c>
      <c r="G83" s="7" t="n">
        <f aca="false">E83+G82</f>
        <v>812919.836359396</v>
      </c>
      <c r="H83" s="7" t="n">
        <f aca="false">H82+B$2*B$13/12</f>
        <v>223333.333333334</v>
      </c>
      <c r="I83" s="7" t="n">
        <f aca="false">G83+H83</f>
        <v>1036253.16969273</v>
      </c>
      <c r="J83" s="7" t="n">
        <f aca="false">D83</f>
        <v>3725.77410705608</v>
      </c>
      <c r="K83" s="7" t="n">
        <f aca="false">K82*(1+(B$13/12))</f>
        <v>4457.62323277829</v>
      </c>
      <c r="L83" s="7" t="n">
        <f aca="false">K83+J83</f>
        <v>8183.39733983437</v>
      </c>
      <c r="M83" s="7" t="n">
        <f aca="false">M82*(1+(B$13/12))</f>
        <v>13963.3600486509</v>
      </c>
      <c r="N83" s="7" t="n">
        <f aca="false">M83-L83</f>
        <v>5779.96270881657</v>
      </c>
      <c r="O83" s="12" t="n">
        <f aca="false">12*N83/I83</f>
        <v>0.0669330184305882</v>
      </c>
      <c r="P83" s="12" t="n">
        <f aca="false">O83-B$14</f>
        <v>0.0169330184305881</v>
      </c>
      <c r="Q83" s="7" t="n">
        <f aca="false">K83+C83</f>
        <v>13350.9479571816</v>
      </c>
      <c r="R83" s="7" t="n">
        <f aca="false">R82*(1+(B$13/12))</f>
        <v>13963.3600486509</v>
      </c>
      <c r="S83" s="13" t="n">
        <f aca="false">R83-Q83</f>
        <v>612.412091469318</v>
      </c>
    </row>
    <row r="84" customFormat="false" ht="12.8" hidden="false" customHeight="false" outlineLevel="0" collapsed="false">
      <c r="A84" s="11" t="n">
        <f aca="false">A83+ORG.OPENOFFICE.DAYSINMONTH(A83)</f>
        <v>46327</v>
      </c>
      <c r="B84" s="6" t="n">
        <f aca="false">B83+1</f>
        <v>68</v>
      </c>
      <c r="C84" s="7" t="n">
        <f aca="false">-1 *PMT(B$7/12, 240, B$5)</f>
        <v>8893.32472440334</v>
      </c>
      <c r="D84" s="7" t="n">
        <f aca="false">-1 * IPMT(B$7/12, B84, 240, B$5)</f>
        <v>3709.62551137687</v>
      </c>
      <c r="E84" s="7" t="n">
        <f aca="false">-1 * PPMT(B$7/12, B84, 240, B$5)</f>
        <v>5183.69921302646</v>
      </c>
      <c r="F84" s="7" t="n">
        <f aca="false">F83+D84</f>
        <v>286642.545687004</v>
      </c>
      <c r="G84" s="7" t="n">
        <f aca="false">E84+G83</f>
        <v>818103.535572422</v>
      </c>
      <c r="H84" s="7" t="n">
        <f aca="false">H83+B$2*B$13/12</f>
        <v>226666.666666667</v>
      </c>
      <c r="I84" s="7" t="n">
        <f aca="false">G84+H84</f>
        <v>1044770.20223909</v>
      </c>
      <c r="J84" s="7" t="n">
        <f aca="false">D84</f>
        <v>3709.62551137687</v>
      </c>
      <c r="K84" s="7" t="n">
        <f aca="false">K83*(1+(B$13/12))</f>
        <v>4465.05260483292</v>
      </c>
      <c r="L84" s="7" t="n">
        <f aca="false">K84+J84</f>
        <v>8174.67811620979</v>
      </c>
      <c r="M84" s="7" t="n">
        <f aca="false">M83*(1+(B$13/12))</f>
        <v>13986.6323153987</v>
      </c>
      <c r="N84" s="7" t="n">
        <f aca="false">M84-L84</f>
        <v>5811.9541991889</v>
      </c>
      <c r="O84" s="12" t="n">
        <f aca="false">12*N84/I84</f>
        <v>0.0667548234442338</v>
      </c>
      <c r="P84" s="12" t="n">
        <f aca="false">O84-B$14</f>
        <v>0.0167548234442338</v>
      </c>
      <c r="Q84" s="7" t="n">
        <f aca="false">K84+C84</f>
        <v>13358.3773292363</v>
      </c>
      <c r="R84" s="7" t="n">
        <f aca="false">R83*(1+(B$13/12))</f>
        <v>13986.6323153987</v>
      </c>
      <c r="S84" s="13" t="n">
        <f aca="false">R84-Q84</f>
        <v>628.254986162439</v>
      </c>
    </row>
    <row r="85" customFormat="false" ht="12.8" hidden="false" customHeight="false" outlineLevel="0" collapsed="false">
      <c r="A85" s="11" t="n">
        <f aca="false">A84+ORG.OPENOFFICE.DAYSINMONTH(A84)</f>
        <v>46357</v>
      </c>
      <c r="B85" s="6" t="n">
        <f aca="false">B84+1</f>
        <v>69</v>
      </c>
      <c r="C85" s="7" t="n">
        <f aca="false">-1 *PMT(B$7/12, 240, B$5)</f>
        <v>8893.32472440334</v>
      </c>
      <c r="D85" s="7" t="n">
        <f aca="false">-1 * IPMT(B$7/12, B85, 240, B$5)</f>
        <v>3693.42645133616</v>
      </c>
      <c r="E85" s="7" t="n">
        <f aca="false">-1 * PPMT(B$7/12, B85, 240, B$5)</f>
        <v>5199.89827306717</v>
      </c>
      <c r="F85" s="7" t="n">
        <f aca="false">F84+D85</f>
        <v>290335.97213834</v>
      </c>
      <c r="G85" s="7" t="n">
        <f aca="false">E85+G84</f>
        <v>823303.43384549</v>
      </c>
      <c r="H85" s="7" t="n">
        <f aca="false">H84+B$2*B$13/12</f>
        <v>230000</v>
      </c>
      <c r="I85" s="7" t="n">
        <f aca="false">G85+H85</f>
        <v>1053303.43384549</v>
      </c>
      <c r="J85" s="7" t="n">
        <f aca="false">D85</f>
        <v>3693.42645133616</v>
      </c>
      <c r="K85" s="7" t="n">
        <f aca="false">K84*(1+(B$13/12))</f>
        <v>4472.49435917431</v>
      </c>
      <c r="L85" s="7" t="n">
        <f aca="false">K85+J85</f>
        <v>8165.92081051047</v>
      </c>
      <c r="M85" s="7" t="n">
        <f aca="false">M84*(1+(B$13/12))</f>
        <v>14009.9433692577</v>
      </c>
      <c r="N85" s="7" t="n">
        <f aca="false">M85-L85</f>
        <v>5844.02255874722</v>
      </c>
      <c r="O85" s="12" t="n">
        <f aca="false">12*N85/I85</f>
        <v>0.0665793620827157</v>
      </c>
      <c r="P85" s="12" t="n">
        <f aca="false">O85-B$14</f>
        <v>0.0165793620827157</v>
      </c>
      <c r="Q85" s="7" t="n">
        <f aca="false">K85+C85</f>
        <v>13365.8190835776</v>
      </c>
      <c r="R85" s="7" t="n">
        <f aca="false">R84*(1+(B$13/12))</f>
        <v>14009.9433692577</v>
      </c>
      <c r="S85" s="13" t="n">
        <f aca="false">R85-Q85</f>
        <v>644.124285680051</v>
      </c>
    </row>
    <row r="86" customFormat="false" ht="12.8" hidden="false" customHeight="false" outlineLevel="0" collapsed="false">
      <c r="A86" s="11" t="n">
        <f aca="false">A85+ORG.OPENOFFICE.DAYSINMONTH(A85)</f>
        <v>46388</v>
      </c>
      <c r="B86" s="6" t="n">
        <f aca="false">B85+1</f>
        <v>70</v>
      </c>
      <c r="C86" s="7" t="n">
        <f aca="false">-1 *PMT(B$7/12, 240, B$5)</f>
        <v>8893.32472440334</v>
      </c>
      <c r="D86" s="7" t="n">
        <f aca="false">-1 * IPMT(B$7/12, B86, 240, B$5)</f>
        <v>3677.17676923283</v>
      </c>
      <c r="E86" s="7" t="n">
        <f aca="false">-1 * PPMT(B$7/12, B86, 240, B$5)</f>
        <v>5216.14795517051</v>
      </c>
      <c r="F86" s="7" t="n">
        <f aca="false">F85+D86</f>
        <v>294013.148907573</v>
      </c>
      <c r="G86" s="7" t="n">
        <f aca="false">E86+G85</f>
        <v>828519.58180066</v>
      </c>
      <c r="H86" s="7" t="n">
        <f aca="false">H85+B$2*B$13/12</f>
        <v>233333.333333334</v>
      </c>
      <c r="I86" s="7" t="n">
        <f aca="false">G86+H86</f>
        <v>1061852.91513399</v>
      </c>
      <c r="J86" s="7" t="n">
        <f aca="false">D86</f>
        <v>3677.17676923283</v>
      </c>
      <c r="K86" s="7" t="n">
        <f aca="false">K85*(1+(B$13/12))</f>
        <v>4479.9485164396</v>
      </c>
      <c r="L86" s="7" t="n">
        <f aca="false">K86+J86</f>
        <v>8157.12528567243</v>
      </c>
      <c r="M86" s="7" t="n">
        <f aca="false">M85*(1+(B$13/12))</f>
        <v>14033.2932748731</v>
      </c>
      <c r="N86" s="7" t="n">
        <f aca="false">M86-L86</f>
        <v>5876.1679892007</v>
      </c>
      <c r="O86" s="12" t="n">
        <f aca="false">12*N86/I86</f>
        <v>0.0664065755863281</v>
      </c>
      <c r="P86" s="12" t="n">
        <f aca="false">O86-B$14</f>
        <v>0.0164065755863281</v>
      </c>
      <c r="Q86" s="7" t="n">
        <f aca="false">K86+C86</f>
        <v>13373.2732408429</v>
      </c>
      <c r="R86" s="7" t="n">
        <f aca="false">R85*(1+(B$13/12))</f>
        <v>14033.2932748731</v>
      </c>
      <c r="S86" s="13" t="n">
        <f aca="false">R86-Q86</f>
        <v>660.020034030191</v>
      </c>
    </row>
    <row r="87" customFormat="false" ht="12.8" hidden="false" customHeight="false" outlineLevel="0" collapsed="false">
      <c r="A87" s="11" t="n">
        <f aca="false">A86+ORG.OPENOFFICE.DAYSINMONTH(A86)</f>
        <v>46419</v>
      </c>
      <c r="B87" s="6" t="n">
        <f aca="false">B86+1</f>
        <v>71</v>
      </c>
      <c r="C87" s="7" t="n">
        <f aca="false">-1 *PMT(B$7/12, 240, B$5)</f>
        <v>8893.32472440334</v>
      </c>
      <c r="D87" s="7" t="n">
        <f aca="false">-1 * IPMT(B$7/12, B87, 240, B$5)</f>
        <v>3660.87630687292</v>
      </c>
      <c r="E87" s="7" t="n">
        <f aca="false">-1 * PPMT(B$7/12, B87, 240, B$5)</f>
        <v>5232.44841753042</v>
      </c>
      <c r="F87" s="7" t="n">
        <f aca="false">F86+D87</f>
        <v>297674.025214446</v>
      </c>
      <c r="G87" s="7" t="n">
        <f aca="false">E87+G86</f>
        <v>833752.03021819</v>
      </c>
      <c r="H87" s="7" t="n">
        <f aca="false">H86+B$2*B$13/12</f>
        <v>236666.666666667</v>
      </c>
      <c r="I87" s="7" t="n">
        <f aca="false">G87+H87</f>
        <v>1070418.69688486</v>
      </c>
      <c r="J87" s="7" t="n">
        <f aca="false">D87</f>
        <v>3660.87630687292</v>
      </c>
      <c r="K87" s="7" t="n">
        <f aca="false">K86*(1+(B$13/12))</f>
        <v>4487.41509730033</v>
      </c>
      <c r="L87" s="7" t="n">
        <f aca="false">K87+J87</f>
        <v>8148.29140417325</v>
      </c>
      <c r="M87" s="7" t="n">
        <f aca="false">M86*(1+(B$13/12))</f>
        <v>14056.6820969979</v>
      </c>
      <c r="N87" s="7" t="n">
        <f aca="false">M87-L87</f>
        <v>5908.39069282466</v>
      </c>
      <c r="O87" s="12" t="n">
        <f aca="false">12*N87/I87</f>
        <v>0.0662364068567111</v>
      </c>
      <c r="P87" s="12" t="n">
        <f aca="false">O87-B$14</f>
        <v>0.0162364068567111</v>
      </c>
      <c r="Q87" s="7" t="n">
        <f aca="false">K87+C87</f>
        <v>13380.7398217037</v>
      </c>
      <c r="R87" s="7" t="n">
        <f aca="false">R86*(1+(B$13/12))</f>
        <v>14056.6820969979</v>
      </c>
      <c r="S87" s="13" t="n">
        <f aca="false">R87-Q87</f>
        <v>675.942275294246</v>
      </c>
    </row>
    <row r="88" customFormat="false" ht="12.8" hidden="false" customHeight="false" outlineLevel="0" collapsed="false">
      <c r="A88" s="11" t="n">
        <f aca="false">A87+ORG.OPENOFFICE.DAYSINMONTH(A87)</f>
        <v>46447</v>
      </c>
      <c r="B88" s="6" t="n">
        <f aca="false">B87+1</f>
        <v>72</v>
      </c>
      <c r="C88" s="7" t="n">
        <f aca="false">-1 *PMT(B$7/12, 240, B$5)</f>
        <v>8893.32472440334</v>
      </c>
      <c r="D88" s="7" t="n">
        <f aca="false">-1 * IPMT(B$7/12, B88, 240, B$5)</f>
        <v>3644.52490556814</v>
      </c>
      <c r="E88" s="7" t="n">
        <f aca="false">-1 * PPMT(B$7/12, B88, 240, B$5)</f>
        <v>5248.7998188352</v>
      </c>
      <c r="F88" s="7" t="n">
        <f aca="false">F87+D88</f>
        <v>301318.550120014</v>
      </c>
      <c r="G88" s="7" t="n">
        <f aca="false">E88+G87</f>
        <v>839000.830037026</v>
      </c>
      <c r="H88" s="7" t="n">
        <f aca="false">H87+B$2*B$13/12</f>
        <v>240000</v>
      </c>
      <c r="I88" s="7" t="n">
        <f aca="false">G88+H88</f>
        <v>1079000.83003703</v>
      </c>
      <c r="J88" s="7" t="n">
        <f aca="false">D88</f>
        <v>3644.52490556814</v>
      </c>
      <c r="K88" s="7" t="n">
        <f aca="false">K87*(1+(B$13/12))</f>
        <v>4494.8941224625</v>
      </c>
      <c r="L88" s="7" t="n">
        <f aca="false">K88+J88</f>
        <v>8139.41902803063</v>
      </c>
      <c r="M88" s="7" t="n">
        <f aca="false">M87*(1+(B$13/12))</f>
        <v>14080.1099004929</v>
      </c>
      <c r="N88" s="7" t="n">
        <f aca="false">M88-L88</f>
        <v>5940.69087246227</v>
      </c>
      <c r="O88" s="12" t="n">
        <f aca="false">12*N88/I88</f>
        <v>0.0660688003985141</v>
      </c>
      <c r="P88" s="12" t="n">
        <f aca="false">O88-B$14</f>
        <v>0.0160688003985141</v>
      </c>
      <c r="Q88" s="7" t="n">
        <f aca="false">K88+C88</f>
        <v>13388.2188468658</v>
      </c>
      <c r="R88" s="7" t="n">
        <f aca="false">R87*(1+(B$13/12))</f>
        <v>14080.1099004929</v>
      </c>
      <c r="S88" s="13" t="n">
        <f aca="false">R88-Q88</f>
        <v>691.891053627076</v>
      </c>
      <c r="T88" s="7" t="n">
        <f aca="false">SUM(S77:S88)</f>
        <v>7255.88963010895</v>
      </c>
    </row>
    <row r="89" customFormat="false" ht="12.8" hidden="false" customHeight="false" outlineLevel="0" collapsed="false">
      <c r="A89" s="11" t="n">
        <f aca="false">A88+ORG.OPENOFFICE.DAYSINMONTH(A88)</f>
        <v>46478</v>
      </c>
      <c r="B89" s="6" t="n">
        <f aca="false">B88+1</f>
        <v>73</v>
      </c>
      <c r="C89" s="7" t="n">
        <f aca="false">-1 *PMT(B$7/12, 240, B$5)</f>
        <v>8893.32472440334</v>
      </c>
      <c r="D89" s="7" t="n">
        <f aca="false">-1 * IPMT(B$7/12, B89, 240, B$5)</f>
        <v>3628.12240613428</v>
      </c>
      <c r="E89" s="7" t="n">
        <f aca="false">-1 * PPMT(B$7/12, B89, 240, B$5)</f>
        <v>5265.20231826906</v>
      </c>
      <c r="F89" s="7" t="n">
        <f aca="false">F88+D89</f>
        <v>304946.672526149</v>
      </c>
      <c r="G89" s="7" t="n">
        <f aca="false">E89+G88</f>
        <v>844266.032355295</v>
      </c>
      <c r="H89" s="7" t="n">
        <f aca="false">H88+B$2*B$13/12</f>
        <v>243333.333333334</v>
      </c>
      <c r="I89" s="7" t="n">
        <f aca="false">G89+H89</f>
        <v>1087599.36568863</v>
      </c>
      <c r="J89" s="7" t="n">
        <f aca="false">D89</f>
        <v>3628.12240613428</v>
      </c>
      <c r="K89" s="7" t="n">
        <f aca="false">K88*(1+(B$13/12))</f>
        <v>4502.3856126666</v>
      </c>
      <c r="L89" s="7" t="n">
        <f aca="false">K89+J89</f>
        <v>8130.50801880088</v>
      </c>
      <c r="M89" s="7" t="n">
        <f aca="false">M88*(1+(B$13/12))</f>
        <v>14103.5767503271</v>
      </c>
      <c r="N89" s="7" t="n">
        <f aca="false">M89-L89</f>
        <v>5973.06873152619</v>
      </c>
      <c r="O89" s="12" t="n">
        <f aca="false">12*N89/I89</f>
        <v>0.0659037022634995</v>
      </c>
      <c r="P89" s="12" t="n">
        <f aca="false">O89-B$14</f>
        <v>0.0159037022634995</v>
      </c>
      <c r="Q89" s="7" t="n">
        <f aca="false">K89+C89</f>
        <v>13395.7103370699</v>
      </c>
      <c r="R89" s="7" t="n">
        <f aca="false">R88*(1+(B$13/12))</f>
        <v>14103.5767503271</v>
      </c>
      <c r="S89" s="13" t="n">
        <f aca="false">R89-Q89</f>
        <v>707.866413257128</v>
      </c>
    </row>
    <row r="90" customFormat="false" ht="12.8" hidden="false" customHeight="false" outlineLevel="0" collapsed="false">
      <c r="A90" s="11" t="n">
        <f aca="false">A89+ORG.OPENOFFICE.DAYSINMONTH(A89)</f>
        <v>46508</v>
      </c>
      <c r="B90" s="6" t="n">
        <f aca="false">B89+1</f>
        <v>74</v>
      </c>
      <c r="C90" s="7" t="n">
        <f aca="false">-1 *PMT(B$7/12, 240, B$5)</f>
        <v>8893.32472440334</v>
      </c>
      <c r="D90" s="7" t="n">
        <f aca="false">-1 * IPMT(B$7/12, B90, 240, B$5)</f>
        <v>3611.66864888969</v>
      </c>
      <c r="E90" s="7" t="n">
        <f aca="false">-1 * PPMT(B$7/12, B90, 240, B$5)</f>
        <v>5281.65607551365</v>
      </c>
      <c r="F90" s="7" t="n">
        <f aca="false">F89+D90</f>
        <v>308558.341175038</v>
      </c>
      <c r="G90" s="7" t="n">
        <f aca="false">E90+G89</f>
        <v>849547.688430808</v>
      </c>
      <c r="H90" s="7" t="n">
        <f aca="false">H89+B$2*B$13/12</f>
        <v>246666.666666667</v>
      </c>
      <c r="I90" s="7" t="n">
        <f aca="false">G90+H90</f>
        <v>1096214.35509748</v>
      </c>
      <c r="J90" s="7" t="n">
        <f aca="false">D90</f>
        <v>3611.66864888969</v>
      </c>
      <c r="K90" s="7" t="n">
        <f aca="false">K89*(1+(B$13/12))</f>
        <v>4509.88958868771</v>
      </c>
      <c r="L90" s="7" t="n">
        <f aca="false">K90+J90</f>
        <v>8121.5582375774</v>
      </c>
      <c r="M90" s="7" t="n">
        <f aca="false">M89*(1+(B$13/12))</f>
        <v>14127.0827115776</v>
      </c>
      <c r="N90" s="7" t="n">
        <f aca="false">M90-L90</f>
        <v>6005.52447400021</v>
      </c>
      <c r="O90" s="12" t="n">
        <f aca="false">12*N90/I90</f>
        <v>0.0657410599969697</v>
      </c>
      <c r="P90" s="12" t="n">
        <f aca="false">O90-B$14</f>
        <v>0.0157410599969697</v>
      </c>
      <c r="Q90" s="7" t="n">
        <f aca="false">K90+C90</f>
        <v>13403.214313091</v>
      </c>
      <c r="R90" s="7" t="n">
        <f aca="false">R89*(1+(B$13/12))</f>
        <v>14127.0827115776</v>
      </c>
      <c r="S90" s="13" t="n">
        <f aca="false">R90-Q90</f>
        <v>723.868398486564</v>
      </c>
    </row>
    <row r="91" customFormat="false" ht="12.8" hidden="false" customHeight="false" outlineLevel="0" collapsed="false">
      <c r="A91" s="11" t="n">
        <f aca="false">A90+ORG.OPENOFFICE.DAYSINMONTH(A90)</f>
        <v>46539</v>
      </c>
      <c r="B91" s="6" t="n">
        <f aca="false">B90+1</f>
        <v>75</v>
      </c>
      <c r="C91" s="7" t="n">
        <f aca="false">-1 *PMT(B$7/12, 240, B$5)</f>
        <v>8893.32472440334</v>
      </c>
      <c r="D91" s="7" t="n">
        <f aca="false">-1 * IPMT(B$7/12, B91, 240, B$5)</f>
        <v>3595.16347365371</v>
      </c>
      <c r="E91" s="7" t="n">
        <f aca="false">-1 * PPMT(B$7/12, B91, 240, B$5)</f>
        <v>5298.16125074963</v>
      </c>
      <c r="F91" s="7" t="n">
        <f aca="false">F90+D91</f>
        <v>312153.504648692</v>
      </c>
      <c r="G91" s="7" t="n">
        <f aca="false">E91+G90</f>
        <v>854845.849681558</v>
      </c>
      <c r="H91" s="7" t="n">
        <f aca="false">H90+B$2*B$13/12</f>
        <v>250000</v>
      </c>
      <c r="I91" s="7" t="n">
        <f aca="false">G91+H91</f>
        <v>1104845.84968156</v>
      </c>
      <c r="J91" s="7" t="n">
        <f aca="false">D91</f>
        <v>3595.16347365371</v>
      </c>
      <c r="K91" s="7" t="n">
        <f aca="false">K90*(1+(B$13/12))</f>
        <v>4517.40607133552</v>
      </c>
      <c r="L91" s="7" t="n">
        <f aca="false">K91+J91</f>
        <v>8112.56954498923</v>
      </c>
      <c r="M91" s="7" t="n">
        <f aca="false">M90*(1+(B$13/12))</f>
        <v>14150.6278494302</v>
      </c>
      <c r="N91" s="7" t="n">
        <f aca="false">M91-L91</f>
        <v>6038.05830444101</v>
      </c>
      <c r="O91" s="12" t="n">
        <f aca="false">12*N91/I91</f>
        <v>0.065580822586405</v>
      </c>
      <c r="P91" s="12" t="n">
        <f aca="false">O91-B$14</f>
        <v>0.015580822586405</v>
      </c>
      <c r="Q91" s="7" t="n">
        <f aca="false">K91+C91</f>
        <v>13410.7307957389</v>
      </c>
      <c r="R91" s="7" t="n">
        <f aca="false">R90*(1+(B$13/12))</f>
        <v>14150.6278494302</v>
      </c>
      <c r="S91" s="13" t="n">
        <f aca="false">R91-Q91</f>
        <v>739.897053691382</v>
      </c>
    </row>
    <row r="92" customFormat="false" ht="12.8" hidden="false" customHeight="false" outlineLevel="0" collapsed="false">
      <c r="A92" s="11" t="n">
        <f aca="false">A91+ORG.OPENOFFICE.DAYSINMONTH(A91)</f>
        <v>46569</v>
      </c>
      <c r="B92" s="6" t="n">
        <f aca="false">B91+1</f>
        <v>76</v>
      </c>
      <c r="C92" s="7" t="n">
        <f aca="false">-1 *PMT(B$7/12, 240, B$5)</f>
        <v>8893.32472440334</v>
      </c>
      <c r="D92" s="7" t="n">
        <f aca="false">-1 * IPMT(B$7/12, B92, 240, B$5)</f>
        <v>3578.60671974511</v>
      </c>
      <c r="E92" s="7" t="n">
        <f aca="false">-1 * PPMT(B$7/12, B92, 240, B$5)</f>
        <v>5314.71800465822</v>
      </c>
      <c r="F92" s="7" t="n">
        <f aca="false">F91+D92</f>
        <v>315732.111368437</v>
      </c>
      <c r="G92" s="7" t="n">
        <f aca="false">E92+G91</f>
        <v>860160.567686216</v>
      </c>
      <c r="H92" s="7" t="n">
        <f aca="false">H91+B$2*B$13/12</f>
        <v>253333.333333334</v>
      </c>
      <c r="I92" s="7" t="n">
        <f aca="false">G92+H92</f>
        <v>1113493.90101955</v>
      </c>
      <c r="J92" s="7" t="n">
        <f aca="false">D92</f>
        <v>3578.60671974511</v>
      </c>
      <c r="K92" s="7" t="n">
        <f aca="false">K91*(1+(B$13/12))</f>
        <v>4524.93508145442</v>
      </c>
      <c r="L92" s="7" t="n">
        <f aca="false">K92+J92</f>
        <v>8103.54180119953</v>
      </c>
      <c r="M92" s="7" t="n">
        <f aca="false">M91*(1+(B$13/12))</f>
        <v>14174.2122291793</v>
      </c>
      <c r="N92" s="7" t="n">
        <f aca="false">M92-L92</f>
        <v>6070.67042797976</v>
      </c>
      <c r="O92" s="12" t="n">
        <f aca="false">12*N92/I92</f>
        <v>0.0654229404122063</v>
      </c>
      <c r="P92" s="12" t="n">
        <f aca="false">O92-B$14</f>
        <v>0.0154229404122063</v>
      </c>
      <c r="Q92" s="7" t="n">
        <f aca="false">K92+C92</f>
        <v>13418.2598058578</v>
      </c>
      <c r="R92" s="7" t="n">
        <f aca="false">R91*(1+(B$13/12))</f>
        <v>14174.2122291793</v>
      </c>
      <c r="S92" s="13" t="n">
        <f aca="false">R92-Q92</f>
        <v>755.952423321538</v>
      </c>
    </row>
    <row r="93" customFormat="false" ht="12.8" hidden="false" customHeight="false" outlineLevel="0" collapsed="false">
      <c r="A93" s="11" t="n">
        <f aca="false">A92+ORG.OPENOFFICE.DAYSINMONTH(A92)</f>
        <v>46600</v>
      </c>
      <c r="B93" s="6" t="n">
        <f aca="false">B92+1</f>
        <v>77</v>
      </c>
      <c r="C93" s="7" t="n">
        <f aca="false">-1 *PMT(B$7/12, 240, B$5)</f>
        <v>8893.32472440334</v>
      </c>
      <c r="D93" s="7" t="n">
        <f aca="false">-1 * IPMT(B$7/12, B93, 240, B$5)</f>
        <v>3561.99822598056</v>
      </c>
      <c r="E93" s="7" t="n">
        <f aca="false">-1 * PPMT(B$7/12, B93, 240, B$5)</f>
        <v>5331.32649842278</v>
      </c>
      <c r="F93" s="7" t="n">
        <f aca="false">F92+D93</f>
        <v>319294.109594418</v>
      </c>
      <c r="G93" s="7" t="n">
        <f aca="false">E93+G92</f>
        <v>865491.894184639</v>
      </c>
      <c r="H93" s="7" t="n">
        <f aca="false">H92+B$2*B$13/12</f>
        <v>256666.666666667</v>
      </c>
      <c r="I93" s="7" t="n">
        <f aca="false">G93+H93</f>
        <v>1122158.56085131</v>
      </c>
      <c r="J93" s="7" t="n">
        <f aca="false">D93</f>
        <v>3561.99822598056</v>
      </c>
      <c r="K93" s="7" t="n">
        <f aca="false">K92*(1+(B$13/12))</f>
        <v>4532.47663992351</v>
      </c>
      <c r="L93" s="7" t="n">
        <f aca="false">K93+J93</f>
        <v>8094.47486590407</v>
      </c>
      <c r="M93" s="7" t="n">
        <f aca="false">M92*(1+(B$13/12))</f>
        <v>14197.8359162279</v>
      </c>
      <c r="N93" s="7" t="n">
        <f aca="false">M93-L93</f>
        <v>6103.36105032386</v>
      </c>
      <c r="O93" s="12" t="n">
        <f aca="false">12*N93/I93</f>
        <v>0.0652673652004435</v>
      </c>
      <c r="P93" s="12" t="n">
        <f aca="false">O93-B$14</f>
        <v>0.0152673652004435</v>
      </c>
      <c r="Q93" s="7" t="n">
        <f aca="false">K93+C93</f>
        <v>13425.8013643268</v>
      </c>
      <c r="R93" s="7" t="n">
        <f aca="false">R92*(1+(B$13/12))</f>
        <v>14197.8359162279</v>
      </c>
      <c r="S93" s="13" t="n">
        <f aca="false">R93-Q93</f>
        <v>772.034551901081</v>
      </c>
    </row>
    <row r="94" customFormat="false" ht="12.8" hidden="false" customHeight="false" outlineLevel="0" collapsed="false">
      <c r="A94" s="11" t="n">
        <f aca="false">A93+ORG.OPENOFFICE.DAYSINMONTH(A93)</f>
        <v>46631</v>
      </c>
      <c r="B94" s="6" t="n">
        <f aca="false">B93+1</f>
        <v>78</v>
      </c>
      <c r="C94" s="7" t="n">
        <f aca="false">-1 *PMT(B$7/12, 240, B$5)</f>
        <v>8893.32472440334</v>
      </c>
      <c r="D94" s="7" t="n">
        <f aca="false">-1 * IPMT(B$7/12, B94, 240, B$5)</f>
        <v>3545.33783067299</v>
      </c>
      <c r="E94" s="7" t="n">
        <f aca="false">-1 * PPMT(B$7/12, B94, 240, B$5)</f>
        <v>5347.98689373035</v>
      </c>
      <c r="F94" s="7" t="n">
        <f aca="false">F93+D94</f>
        <v>322839.447425091</v>
      </c>
      <c r="G94" s="7" t="n">
        <f aca="false">E94+G93</f>
        <v>870839.881078369</v>
      </c>
      <c r="H94" s="7" t="n">
        <f aca="false">H93+B$2*B$13/12</f>
        <v>260000</v>
      </c>
      <c r="I94" s="7" t="n">
        <f aca="false">G94+H94</f>
        <v>1130839.88107837</v>
      </c>
      <c r="J94" s="7" t="n">
        <f aca="false">D94</f>
        <v>3545.33783067299</v>
      </c>
      <c r="K94" s="7" t="n">
        <f aca="false">K93*(1+(B$13/12))</f>
        <v>4540.03076765671</v>
      </c>
      <c r="L94" s="7" t="n">
        <f aca="false">K94+J94</f>
        <v>8085.3685983297</v>
      </c>
      <c r="M94" s="7" t="n">
        <f aca="false">M93*(1+(B$13/12))</f>
        <v>14221.4989760883</v>
      </c>
      <c r="N94" s="7" t="n">
        <f aca="false">M94-L94</f>
        <v>6136.1303777586</v>
      </c>
      <c r="O94" s="12" t="n">
        <f aca="false">12*N94/I94</f>
        <v>0.0651140499775143</v>
      </c>
      <c r="P94" s="12" t="n">
        <f aca="false">O94-B$14</f>
        <v>0.0151140499775143</v>
      </c>
      <c r="Q94" s="7" t="n">
        <f aca="false">K94+C94</f>
        <v>13433.35549206</v>
      </c>
      <c r="R94" s="7" t="n">
        <f aca="false">R93*(1+(B$13/12))</f>
        <v>14221.4989760883</v>
      </c>
      <c r="S94" s="13" t="n">
        <f aca="false">R94-Q94</f>
        <v>788.143484028255</v>
      </c>
    </row>
    <row r="95" customFormat="false" ht="12.8" hidden="false" customHeight="false" outlineLevel="0" collapsed="false">
      <c r="A95" s="11" t="n">
        <f aca="false">A94+ORG.OPENOFFICE.DAYSINMONTH(A94)</f>
        <v>46661</v>
      </c>
      <c r="B95" s="6" t="n">
        <f aca="false">B94+1</f>
        <v>79</v>
      </c>
      <c r="C95" s="7" t="n">
        <f aca="false">-1 *PMT(B$7/12, 240, B$5)</f>
        <v>8893.32472440334</v>
      </c>
      <c r="D95" s="7" t="n">
        <f aca="false">-1 * IPMT(B$7/12, B95, 240, B$5)</f>
        <v>3528.62537163008</v>
      </c>
      <c r="E95" s="7" t="n">
        <f aca="false">-1 * PPMT(B$7/12, B95, 240, B$5)</f>
        <v>5364.69935277326</v>
      </c>
      <c r="F95" s="7" t="n">
        <f aca="false">F94+D95</f>
        <v>326368.072796721</v>
      </c>
      <c r="G95" s="7" t="n">
        <f aca="false">E95+G94</f>
        <v>876204.580431143</v>
      </c>
      <c r="H95" s="7" t="n">
        <f aca="false">H94+B$2*B$13/12</f>
        <v>263333.333333334</v>
      </c>
      <c r="I95" s="7" t="n">
        <f aca="false">G95+H95</f>
        <v>1139537.91376448</v>
      </c>
      <c r="J95" s="7" t="n">
        <f aca="false">D95</f>
        <v>3528.62537163008</v>
      </c>
      <c r="K95" s="7" t="n">
        <f aca="false">K94*(1+(B$13/12))</f>
        <v>4547.59748560281</v>
      </c>
      <c r="L95" s="7" t="n">
        <f aca="false">K95+J95</f>
        <v>8076.22285723289</v>
      </c>
      <c r="M95" s="7" t="n">
        <f aca="false">M94*(1+(B$13/12))</f>
        <v>14245.2014743818</v>
      </c>
      <c r="N95" s="7" t="n">
        <f aca="false">M95-L95</f>
        <v>6168.9786171489</v>
      </c>
      <c r="O95" s="12" t="n">
        <f aca="false">12*N95/I95</f>
        <v>0.0649629490266237</v>
      </c>
      <c r="P95" s="12" t="n">
        <f aca="false">O95-B$14</f>
        <v>0.0149629490266237</v>
      </c>
      <c r="Q95" s="7" t="n">
        <f aca="false">K95+C95</f>
        <v>13440.9222100061</v>
      </c>
      <c r="R95" s="7" t="n">
        <f aca="false">R94*(1+(B$13/12))</f>
        <v>14245.2014743818</v>
      </c>
      <c r="S95" s="13" t="n">
        <f aca="false">R95-Q95</f>
        <v>804.279264375642</v>
      </c>
    </row>
    <row r="96" customFormat="false" ht="12.8" hidden="false" customHeight="false" outlineLevel="0" collapsed="false">
      <c r="A96" s="11" t="n">
        <f aca="false">A95+ORG.OPENOFFICE.DAYSINMONTH(A95)</f>
        <v>46692</v>
      </c>
      <c r="B96" s="6" t="n">
        <f aca="false">B95+1</f>
        <v>80</v>
      </c>
      <c r="C96" s="7" t="n">
        <f aca="false">-1 *PMT(B$7/12, 240, B$5)</f>
        <v>8893.32472440334</v>
      </c>
      <c r="D96" s="7" t="n">
        <f aca="false">-1 * IPMT(B$7/12, B96, 240, B$5)</f>
        <v>3511.86068615266</v>
      </c>
      <c r="E96" s="7" t="n">
        <f aca="false">-1 * PPMT(B$7/12, B96, 240, B$5)</f>
        <v>5381.46403825068</v>
      </c>
      <c r="F96" s="7" t="n">
        <f aca="false">F95+D96</f>
        <v>329879.933482873</v>
      </c>
      <c r="G96" s="7" t="n">
        <f aca="false">E96+G95</f>
        <v>881586.044469393</v>
      </c>
      <c r="H96" s="7" t="n">
        <f aca="false">H95+B$2*B$13/12</f>
        <v>266666.666666667</v>
      </c>
      <c r="I96" s="7" t="n">
        <f aca="false">G96+H96</f>
        <v>1148252.71113606</v>
      </c>
      <c r="J96" s="7" t="n">
        <f aca="false">D96</f>
        <v>3511.86068615266</v>
      </c>
      <c r="K96" s="7" t="n">
        <f aca="false">K95*(1+(B$13/12))</f>
        <v>4555.17681474548</v>
      </c>
      <c r="L96" s="7" t="n">
        <f aca="false">K96+J96</f>
        <v>8067.03750089814</v>
      </c>
      <c r="M96" s="7" t="n">
        <f aca="false">M95*(1+(B$13/12))</f>
        <v>14268.9434768391</v>
      </c>
      <c r="N96" s="7" t="n">
        <f aca="false">M96-L96</f>
        <v>6201.90597594095</v>
      </c>
      <c r="O96" s="12" t="n">
        <f aca="false">12*N96/I96</f>
        <v>0.0648140178460008</v>
      </c>
      <c r="P96" s="12" t="n">
        <f aca="false">O96-B$14</f>
        <v>0.0148140178460008</v>
      </c>
      <c r="Q96" s="7" t="n">
        <f aca="false">K96+C96</f>
        <v>13448.5015391488</v>
      </c>
      <c r="R96" s="7" t="n">
        <f aca="false">R95*(1+(B$13/12))</f>
        <v>14268.9434768391</v>
      </c>
      <c r="S96" s="13" t="n">
        <f aca="false">R96-Q96</f>
        <v>820.441937690273</v>
      </c>
    </row>
    <row r="97" customFormat="false" ht="12.8" hidden="false" customHeight="false" outlineLevel="0" collapsed="false">
      <c r="A97" s="11" t="n">
        <f aca="false">A96+ORG.OPENOFFICE.DAYSINMONTH(A96)</f>
        <v>46722</v>
      </c>
      <c r="B97" s="6" t="n">
        <f aca="false">B96+1</f>
        <v>81</v>
      </c>
      <c r="C97" s="7" t="n">
        <f aca="false">-1 *PMT(B$7/12, 240, B$5)</f>
        <v>8893.32472440334</v>
      </c>
      <c r="D97" s="7" t="n">
        <f aca="false">-1 * IPMT(B$7/12, B97, 240, B$5)</f>
        <v>3495.04361103313</v>
      </c>
      <c r="E97" s="7" t="n">
        <f aca="false">-1 * PPMT(B$7/12, B97, 240, B$5)</f>
        <v>5398.28111337021</v>
      </c>
      <c r="F97" s="7" t="n">
        <f aca="false">F96+D97</f>
        <v>333374.977093906</v>
      </c>
      <c r="G97" s="7" t="n">
        <f aca="false">E97+G96</f>
        <v>886984.325582763</v>
      </c>
      <c r="H97" s="7" t="n">
        <f aca="false">H96+B$2*B$13/12</f>
        <v>270000</v>
      </c>
      <c r="I97" s="7" t="n">
        <f aca="false">G97+H97</f>
        <v>1156984.32558276</v>
      </c>
      <c r="J97" s="7" t="n">
        <f aca="false">D97</f>
        <v>3495.04361103313</v>
      </c>
      <c r="K97" s="7" t="n">
        <f aca="false">K96*(1+(B$13/12))</f>
        <v>4562.76877610339</v>
      </c>
      <c r="L97" s="7" t="n">
        <f aca="false">K97+J97</f>
        <v>8057.81238713652</v>
      </c>
      <c r="M97" s="7" t="n">
        <f aca="false">M96*(1+(B$13/12))</f>
        <v>14292.7250493005</v>
      </c>
      <c r="N97" s="7" t="n">
        <f aca="false">M97-L97</f>
        <v>6234.91266216397</v>
      </c>
      <c r="O97" s="12" t="n">
        <f aca="false">12*N97/I97</f>
        <v>0.0646672131087705</v>
      </c>
      <c r="P97" s="12" t="n">
        <f aca="false">O97-B$14</f>
        <v>0.0146672131087705</v>
      </c>
      <c r="Q97" s="7" t="n">
        <f aca="false">K97+C97</f>
        <v>13456.0935005067</v>
      </c>
      <c r="R97" s="7" t="n">
        <f aca="false">R96*(1+(B$13/12))</f>
        <v>14292.7250493005</v>
      </c>
      <c r="S97" s="13" t="n">
        <f aca="false">R97-Q97</f>
        <v>836.631548793765</v>
      </c>
    </row>
    <row r="98" customFormat="false" ht="12.8" hidden="false" customHeight="false" outlineLevel="0" collapsed="false">
      <c r="A98" s="11" t="n">
        <f aca="false">A97+ORG.OPENOFFICE.DAYSINMONTH(A97)</f>
        <v>46753</v>
      </c>
      <c r="B98" s="6" t="n">
        <f aca="false">B97+1</f>
        <v>82</v>
      </c>
      <c r="C98" s="7" t="n">
        <f aca="false">-1 *PMT(B$7/12, 240, B$5)</f>
        <v>8893.32472440334</v>
      </c>
      <c r="D98" s="7" t="n">
        <f aca="false">-1 * IPMT(B$7/12, B98, 240, B$5)</f>
        <v>3478.17398255385</v>
      </c>
      <c r="E98" s="7" t="n">
        <f aca="false">-1 * PPMT(B$7/12, B98, 240, B$5)</f>
        <v>5415.15074184949</v>
      </c>
      <c r="F98" s="7" t="n">
        <f aca="false">F97+D98</f>
        <v>336853.15107646</v>
      </c>
      <c r="G98" s="7" t="n">
        <f aca="false">E98+G97</f>
        <v>892399.476324613</v>
      </c>
      <c r="H98" s="7" t="n">
        <f aca="false">H97+B$2*B$13/12</f>
        <v>273333.333333334</v>
      </c>
      <c r="I98" s="7" t="n">
        <f aca="false">G98+H98</f>
        <v>1165732.80965795</v>
      </c>
      <c r="J98" s="7" t="n">
        <f aca="false">D98</f>
        <v>3478.17398255385</v>
      </c>
      <c r="K98" s="7" t="n">
        <f aca="false">K97*(1+(B$13/12))</f>
        <v>4570.37339073023</v>
      </c>
      <c r="L98" s="7" t="n">
        <f aca="false">K98+J98</f>
        <v>8048.54737328407</v>
      </c>
      <c r="M98" s="7" t="n">
        <f aca="false">M97*(1+(B$13/12))</f>
        <v>14316.546257716</v>
      </c>
      <c r="N98" s="7" t="n">
        <f aca="false">M98-L98</f>
        <v>6267.99888443192</v>
      </c>
      <c r="O98" s="12" t="n">
        <f aca="false">12*N98/I98</f>
        <v>0.0645224926244061</v>
      </c>
      <c r="P98" s="12" t="n">
        <f aca="false">O98-B$14</f>
        <v>0.0145224926244061</v>
      </c>
      <c r="Q98" s="7" t="n">
        <f aca="false">K98+C98</f>
        <v>13463.6981151336</v>
      </c>
      <c r="R98" s="7" t="n">
        <f aca="false">R97*(1+(B$13/12))</f>
        <v>14316.546257716</v>
      </c>
      <c r="S98" s="13" t="n">
        <f aca="false">R98-Q98</f>
        <v>852.848142582427</v>
      </c>
    </row>
    <row r="99" customFormat="false" ht="12.8" hidden="false" customHeight="false" outlineLevel="0" collapsed="false">
      <c r="A99" s="11" t="n">
        <f aca="false">A98+ORG.OPENOFFICE.DAYSINMONTH(A98)</f>
        <v>46784</v>
      </c>
      <c r="B99" s="6" t="n">
        <f aca="false">B98+1</f>
        <v>83</v>
      </c>
      <c r="C99" s="7" t="n">
        <f aca="false">-1 *PMT(B$7/12, 240, B$5)</f>
        <v>8893.32472440334</v>
      </c>
      <c r="D99" s="7" t="n">
        <f aca="false">-1 * IPMT(B$7/12, B99, 240, B$5)</f>
        <v>3461.25163648557</v>
      </c>
      <c r="E99" s="7" t="n">
        <f aca="false">-1 * PPMT(B$7/12, B99, 240, B$5)</f>
        <v>5432.07308791777</v>
      </c>
      <c r="F99" s="7" t="n">
        <f aca="false">F98+D99</f>
        <v>340314.402712946</v>
      </c>
      <c r="G99" s="7" t="n">
        <f aca="false">E99+G98</f>
        <v>897831.549412531</v>
      </c>
      <c r="H99" s="7" t="n">
        <f aca="false">H98+B$2*B$13/12</f>
        <v>276666.666666667</v>
      </c>
      <c r="I99" s="7" t="n">
        <f aca="false">G99+H99</f>
        <v>1174498.2160792</v>
      </c>
      <c r="J99" s="7" t="n">
        <f aca="false">D99</f>
        <v>3461.25163648557</v>
      </c>
      <c r="K99" s="7" t="n">
        <f aca="false">K98*(1+(B$13/12))</f>
        <v>4577.99067971478</v>
      </c>
      <c r="L99" s="7" t="n">
        <f aca="false">K99+J99</f>
        <v>8039.24231620034</v>
      </c>
      <c r="M99" s="7" t="n">
        <f aca="false">M98*(1+(B$13/12))</f>
        <v>14340.4071681455</v>
      </c>
      <c r="N99" s="7" t="n">
        <f aca="false">M99-L99</f>
        <v>6301.16485194517</v>
      </c>
      <c r="O99" s="12" t="n">
        <f aca="false">12*N99/I99</f>
        <v>0.0643798153016891</v>
      </c>
      <c r="P99" s="12" t="n">
        <f aca="false">O99-B$14</f>
        <v>0.0143798153016891</v>
      </c>
      <c r="Q99" s="7" t="n">
        <f aca="false">K99+C99</f>
        <v>13471.3154041181</v>
      </c>
      <c r="R99" s="7" t="n">
        <f aca="false">R98*(1+(B$13/12))</f>
        <v>14340.4071681455</v>
      </c>
      <c r="S99" s="13" t="n">
        <f aca="false">R99-Q99</f>
        <v>869.091764027404</v>
      </c>
    </row>
    <row r="100" customFormat="false" ht="12.8" hidden="false" customHeight="false" outlineLevel="0" collapsed="false">
      <c r="A100" s="11" t="n">
        <f aca="false">A99+ORG.OPENOFFICE.DAYSINMONTH(A99)</f>
        <v>46813</v>
      </c>
      <c r="B100" s="6" t="n">
        <f aca="false">B99+1</f>
        <v>84</v>
      </c>
      <c r="C100" s="7" t="n">
        <f aca="false">-1 *PMT(B$7/12, 240, B$5)</f>
        <v>8893.32472440334</v>
      </c>
      <c r="D100" s="7" t="n">
        <f aca="false">-1 * IPMT(B$7/12, B100, 240, B$5)</f>
        <v>3444.27640808582</v>
      </c>
      <c r="E100" s="7" t="n">
        <f aca="false">-1 * PPMT(B$7/12, B100, 240, B$5)</f>
        <v>5449.04831631751</v>
      </c>
      <c r="F100" s="7" t="n">
        <f aca="false">F99+D100</f>
        <v>343758.679121032</v>
      </c>
      <c r="G100" s="7" t="n">
        <f aca="false">E100+G99</f>
        <v>903280.597728848</v>
      </c>
      <c r="H100" s="7" t="n">
        <f aca="false">H99+B$2*B$13/12</f>
        <v>280000</v>
      </c>
      <c r="I100" s="7" t="n">
        <f aca="false">G100+H100</f>
        <v>1183280.59772885</v>
      </c>
      <c r="J100" s="7" t="n">
        <f aca="false">D100</f>
        <v>3444.27640808582</v>
      </c>
      <c r="K100" s="7" t="n">
        <f aca="false">K99*(1+(B$13/12))</f>
        <v>4585.62066418097</v>
      </c>
      <c r="L100" s="7" t="n">
        <f aca="false">K100+J100</f>
        <v>8029.89707226679</v>
      </c>
      <c r="M100" s="7" t="n">
        <f aca="false">M99*(1+(B$13/12))</f>
        <v>14364.3078467591</v>
      </c>
      <c r="N100" s="7" t="n">
        <f aca="false">M100-L100</f>
        <v>6334.4107744923</v>
      </c>
      <c r="O100" s="12" t="n">
        <f aca="false">12*N100/I100</f>
        <v>0.0642391411131091</v>
      </c>
      <c r="P100" s="12" t="n">
        <f aca="false">O100-B$14</f>
        <v>0.0142391411131091</v>
      </c>
      <c r="Q100" s="7" t="n">
        <f aca="false">K100+C100</f>
        <v>13478.9453885843</v>
      </c>
      <c r="R100" s="7" t="n">
        <f aca="false">R99*(1+(B$13/12))</f>
        <v>14364.3078467591</v>
      </c>
      <c r="S100" s="13" t="n">
        <f aca="false">R100-Q100</f>
        <v>885.362458174788</v>
      </c>
      <c r="T100" s="7" t="n">
        <f aca="false">SUM(S89:S100)</f>
        <v>9556.41744033025</v>
      </c>
    </row>
    <row r="101" customFormat="false" ht="12.8" hidden="false" customHeight="false" outlineLevel="0" collapsed="false">
      <c r="A101" s="11" t="n">
        <f aca="false">A100+ORG.OPENOFFICE.DAYSINMONTH(A100)</f>
        <v>46844</v>
      </c>
      <c r="B101" s="6" t="n">
        <f aca="false">B100+1</f>
        <v>85</v>
      </c>
      <c r="C101" s="7" t="n">
        <f aca="false">-1 *PMT(B$7/12, 240, B$5)</f>
        <v>8893.32472440334</v>
      </c>
      <c r="D101" s="7" t="n">
        <f aca="false">-1 * IPMT(B$7/12, B101, 240, B$5)</f>
        <v>3427.24813209733</v>
      </c>
      <c r="E101" s="7" t="n">
        <f aca="false">-1 * PPMT(B$7/12, B101, 240, B$5)</f>
        <v>5466.07659230601</v>
      </c>
      <c r="F101" s="7" t="n">
        <f aca="false">F100+D101</f>
        <v>347185.927253129</v>
      </c>
      <c r="G101" s="7" t="n">
        <f aca="false">E101+G100</f>
        <v>908746.674321154</v>
      </c>
      <c r="H101" s="7" t="n">
        <f aca="false">H100+B$2*B$13/12</f>
        <v>283333.333333333</v>
      </c>
      <c r="I101" s="7" t="n">
        <f aca="false">G101+H101</f>
        <v>1192080.00765449</v>
      </c>
      <c r="J101" s="7" t="n">
        <f aca="false">D101</f>
        <v>3427.24813209733</v>
      </c>
      <c r="K101" s="7" t="n">
        <f aca="false">K100*(1+(B$13/12))</f>
        <v>4593.26336528794</v>
      </c>
      <c r="L101" s="7" t="n">
        <f aca="false">K101+J101</f>
        <v>8020.51149738527</v>
      </c>
      <c r="M101" s="7" t="n">
        <f aca="false">M100*(1+(B$13/12))</f>
        <v>14388.248359837</v>
      </c>
      <c r="N101" s="7" t="n">
        <f aca="false">M101-L101</f>
        <v>6367.73686245176</v>
      </c>
      <c r="O101" s="12" t="n">
        <f aca="false">12*N101/I101</f>
        <v>0.0641004310606378</v>
      </c>
      <c r="P101" s="12" t="n">
        <f aca="false">O101-B$14</f>
        <v>0.0141004310606378</v>
      </c>
      <c r="Q101" s="7" t="n">
        <f aca="false">K101+C101</f>
        <v>13486.5880896913</v>
      </c>
      <c r="R101" s="7" t="n">
        <f aca="false">R100*(1+(B$13/12))</f>
        <v>14388.248359837</v>
      </c>
      <c r="S101" s="13" t="n">
        <f aca="false">R101-Q101</f>
        <v>901.660270145752</v>
      </c>
    </row>
    <row r="102" customFormat="false" ht="12.8" hidden="false" customHeight="false" outlineLevel="0" collapsed="false">
      <c r="A102" s="11" t="n">
        <f aca="false">A101+ORG.OPENOFFICE.DAYSINMONTH(A101)</f>
        <v>46874</v>
      </c>
      <c r="B102" s="6" t="n">
        <f aca="false">B101+1</f>
        <v>86</v>
      </c>
      <c r="C102" s="7" t="n">
        <f aca="false">-1 *PMT(B$7/12, 240, B$5)</f>
        <v>8893.32472440334</v>
      </c>
      <c r="D102" s="7" t="n">
        <f aca="false">-1 * IPMT(B$7/12, B102, 240, B$5)</f>
        <v>3410.16664274637</v>
      </c>
      <c r="E102" s="7" t="n">
        <f aca="false">-1 * PPMT(B$7/12, B102, 240, B$5)</f>
        <v>5483.15808165696</v>
      </c>
      <c r="F102" s="7" t="n">
        <f aca="false">F101+D102</f>
        <v>350596.093895875</v>
      </c>
      <c r="G102" s="7" t="n">
        <f aca="false">E102+G101</f>
        <v>914229.832402811</v>
      </c>
      <c r="H102" s="7" t="n">
        <f aca="false">H101+B$2*B$13/12</f>
        <v>286666.666666667</v>
      </c>
      <c r="I102" s="7" t="n">
        <f aca="false">G102+H102</f>
        <v>1200896.49906948</v>
      </c>
      <c r="J102" s="7" t="n">
        <f aca="false">D102</f>
        <v>3410.16664274637</v>
      </c>
      <c r="K102" s="7" t="n">
        <f aca="false">K101*(1+(B$13/12))</f>
        <v>4600.91880423008</v>
      </c>
      <c r="L102" s="7" t="n">
        <f aca="false">K102+J102</f>
        <v>8011.08544697646</v>
      </c>
      <c r="M102" s="7" t="n">
        <f aca="false">M101*(1+(B$13/12))</f>
        <v>14412.2287737701</v>
      </c>
      <c r="N102" s="7" t="n">
        <f aca="false">M102-L102</f>
        <v>6401.14332679363</v>
      </c>
      <c r="O102" s="12" t="n">
        <f aca="false">12*N102/I102</f>
        <v>0.0639636471428163</v>
      </c>
      <c r="P102" s="12" t="n">
        <f aca="false">O102-B$14</f>
        <v>0.0139636471428163</v>
      </c>
      <c r="Q102" s="7" t="n">
        <f aca="false">K102+C102</f>
        <v>13494.2435286334</v>
      </c>
      <c r="R102" s="7" t="n">
        <f aca="false">R101*(1+(B$13/12))</f>
        <v>14412.2287737701</v>
      </c>
      <c r="S102" s="13" t="n">
        <f aca="false">R102-Q102</f>
        <v>917.985245136668</v>
      </c>
    </row>
    <row r="103" customFormat="false" ht="12.8" hidden="false" customHeight="false" outlineLevel="0" collapsed="false">
      <c r="A103" s="11" t="n">
        <f aca="false">A102+ORG.OPENOFFICE.DAYSINMONTH(A102)</f>
        <v>46905</v>
      </c>
      <c r="B103" s="6" t="n">
        <f aca="false">B102+1</f>
        <v>87</v>
      </c>
      <c r="C103" s="7" t="n">
        <f aca="false">-1 *PMT(B$7/12, 240, B$5)</f>
        <v>8893.32472440334</v>
      </c>
      <c r="D103" s="7" t="n">
        <f aca="false">-1 * IPMT(B$7/12, B103, 240, B$5)</f>
        <v>3393.0317737412</v>
      </c>
      <c r="E103" s="7" t="n">
        <f aca="false">-1 * PPMT(B$7/12, B103, 240, B$5)</f>
        <v>5500.29295066214</v>
      </c>
      <c r="F103" s="7" t="n">
        <f aca="false">F102+D103</f>
        <v>353989.125669617</v>
      </c>
      <c r="G103" s="7" t="n">
        <f aca="false">E103+G102</f>
        <v>919730.125353473</v>
      </c>
      <c r="H103" s="7" t="n">
        <f aca="false">H102+B$2*B$13/12</f>
        <v>290000</v>
      </c>
      <c r="I103" s="7" t="n">
        <f aca="false">G103+H103</f>
        <v>1209730.12535347</v>
      </c>
      <c r="J103" s="7" t="n">
        <f aca="false">D103</f>
        <v>3393.0317737412</v>
      </c>
      <c r="K103" s="7" t="n">
        <f aca="false">K102*(1+(B$13/12))</f>
        <v>4608.58700223714</v>
      </c>
      <c r="L103" s="7" t="n">
        <f aca="false">K103+J103</f>
        <v>8001.61877597833</v>
      </c>
      <c r="M103" s="7" t="n">
        <f aca="false">M102*(1+(B$13/12))</f>
        <v>14436.2491550597</v>
      </c>
      <c r="N103" s="7" t="n">
        <f aca="false">M103-L103</f>
        <v>6434.63037908138</v>
      </c>
      <c r="O103" s="12" t="n">
        <f aca="false">12*N103/I103</f>
        <v>0.0638287523230975</v>
      </c>
      <c r="P103" s="12" t="n">
        <f aca="false">O103-B$14</f>
        <v>0.0138287523230975</v>
      </c>
      <c r="Q103" s="7" t="n">
        <f aca="false">K103+C103</f>
        <v>13501.9117266405</v>
      </c>
      <c r="R103" s="7" t="n">
        <f aca="false">R102*(1+(B$13/12))</f>
        <v>14436.2491550597</v>
      </c>
      <c r="S103" s="13" t="n">
        <f aca="false">R103-Q103</f>
        <v>934.337428419234</v>
      </c>
    </row>
    <row r="104" customFormat="false" ht="12.8" hidden="false" customHeight="false" outlineLevel="0" collapsed="false">
      <c r="A104" s="11" t="n">
        <f aca="false">A103+ORG.OPENOFFICE.DAYSINMONTH(A103)</f>
        <v>46935</v>
      </c>
      <c r="B104" s="6" t="n">
        <f aca="false">B103+1</f>
        <v>88</v>
      </c>
      <c r="C104" s="7" t="n">
        <f aca="false">-1 *PMT(B$7/12, 240, B$5)</f>
        <v>8893.32472440334</v>
      </c>
      <c r="D104" s="7" t="n">
        <f aca="false">-1 * IPMT(B$7/12, B104, 240, B$5)</f>
        <v>3375.84335827038</v>
      </c>
      <c r="E104" s="7" t="n">
        <f aca="false">-1 * PPMT(B$7/12, B104, 240, B$5)</f>
        <v>5517.48136613296</v>
      </c>
      <c r="F104" s="7" t="n">
        <f aca="false">F103+D104</f>
        <v>357364.969027887</v>
      </c>
      <c r="G104" s="7" t="n">
        <f aca="false">E104+G103</f>
        <v>925247.606719606</v>
      </c>
      <c r="H104" s="7" t="n">
        <f aca="false">H103+B$2*B$13/12</f>
        <v>293333.333333333</v>
      </c>
      <c r="I104" s="7" t="n">
        <f aca="false">G104+H104</f>
        <v>1218580.94005294</v>
      </c>
      <c r="J104" s="7" t="n">
        <f aca="false">D104</f>
        <v>3375.84335827038</v>
      </c>
      <c r="K104" s="7" t="n">
        <f aca="false">K103*(1+(B$13/12))</f>
        <v>4616.2679805742</v>
      </c>
      <c r="L104" s="7" t="n">
        <f aca="false">K104+J104</f>
        <v>7992.11133884457</v>
      </c>
      <c r="M104" s="7" t="n">
        <f aca="false">M103*(1+(B$13/12))</f>
        <v>14460.3095703181</v>
      </c>
      <c r="N104" s="7" t="n">
        <f aca="false">M104-L104</f>
        <v>6468.19823147357</v>
      </c>
      <c r="O104" s="12" t="n">
        <f aca="false">12*N104/I104</f>
        <v>0.0636957104993869</v>
      </c>
      <c r="P104" s="12" t="n">
        <f aca="false">O104-B$14</f>
        <v>0.0136957104993869</v>
      </c>
      <c r="Q104" s="7" t="n">
        <f aca="false">K104+C104</f>
        <v>13509.5927049775</v>
      </c>
      <c r="R104" s="7" t="n">
        <f aca="false">R103*(1+(B$13/12))</f>
        <v>14460.3095703181</v>
      </c>
      <c r="S104" s="13" t="n">
        <f aca="false">R104-Q104</f>
        <v>950.716865340606</v>
      </c>
    </row>
    <row r="105" customFormat="false" ht="12.8" hidden="false" customHeight="false" outlineLevel="0" collapsed="false">
      <c r="A105" s="11" t="n">
        <f aca="false">A104+ORG.OPENOFFICE.DAYSINMONTH(A104)</f>
        <v>46966</v>
      </c>
      <c r="B105" s="6" t="n">
        <f aca="false">B104+1</f>
        <v>89</v>
      </c>
      <c r="C105" s="7" t="n">
        <f aca="false">-1 *PMT(B$7/12, 240, B$5)</f>
        <v>8893.32472440334</v>
      </c>
      <c r="D105" s="7" t="n">
        <f aca="false">-1 * IPMT(B$7/12, B105, 240, B$5)</f>
        <v>3358.60122900121</v>
      </c>
      <c r="E105" s="7" t="n">
        <f aca="false">-1 * PPMT(B$7/12, B105, 240, B$5)</f>
        <v>5534.72349540213</v>
      </c>
      <c r="F105" s="7" t="n">
        <f aca="false">F104+D105</f>
        <v>360723.570256888</v>
      </c>
      <c r="G105" s="7" t="n">
        <f aca="false">E105+G104</f>
        <v>930782.330215008</v>
      </c>
      <c r="H105" s="7" t="n">
        <f aca="false">H104+B$2*B$13/12</f>
        <v>296666.666666667</v>
      </c>
      <c r="I105" s="7" t="n">
        <f aca="false">G105+H105</f>
        <v>1227448.99688168</v>
      </c>
      <c r="J105" s="7" t="n">
        <f aca="false">D105</f>
        <v>3358.60122900121</v>
      </c>
      <c r="K105" s="7" t="n">
        <f aca="false">K104*(1+(B$13/12))</f>
        <v>4623.96176054182</v>
      </c>
      <c r="L105" s="7" t="n">
        <f aca="false">K105+J105</f>
        <v>7982.56298954303</v>
      </c>
      <c r="M105" s="7" t="n">
        <f aca="false">M104*(1+(B$13/12))</f>
        <v>14484.4100862687</v>
      </c>
      <c r="N105" s="7" t="n">
        <f aca="false">M105-L105</f>
        <v>6501.84709672564</v>
      </c>
      <c r="O105" s="12" t="n">
        <f aca="false">12*N105/I105</f>
        <v>0.0635644864747312</v>
      </c>
      <c r="P105" s="12" t="n">
        <f aca="false">O105-B$14</f>
        <v>0.0135644864747312</v>
      </c>
      <c r="Q105" s="7" t="n">
        <f aca="false">K105+C105</f>
        <v>13517.2864849452</v>
      </c>
      <c r="R105" s="7" t="n">
        <f aca="false">R104*(1+(B$13/12))</f>
        <v>14484.4100862687</v>
      </c>
      <c r="S105" s="13" t="n">
        <f aca="false">R105-Q105</f>
        <v>967.123601323514</v>
      </c>
    </row>
    <row r="106" customFormat="false" ht="12.8" hidden="false" customHeight="false" outlineLevel="0" collapsed="false">
      <c r="A106" s="11" t="n">
        <f aca="false">A105+ORG.OPENOFFICE.DAYSINMONTH(A105)</f>
        <v>46997</v>
      </c>
      <c r="B106" s="6" t="n">
        <f aca="false">B105+1</f>
        <v>90</v>
      </c>
      <c r="C106" s="7" t="n">
        <f aca="false">-1 *PMT(B$7/12, 240, B$5)</f>
        <v>8893.32472440334</v>
      </c>
      <c r="D106" s="7" t="n">
        <f aca="false">-1 * IPMT(B$7/12, B106, 240, B$5)</f>
        <v>3341.30521807808</v>
      </c>
      <c r="E106" s="7" t="n">
        <f aca="false">-1 * PPMT(B$7/12, B106, 240, B$5)</f>
        <v>5552.01950632526</v>
      </c>
      <c r="F106" s="7" t="n">
        <f aca="false">F105+D106</f>
        <v>364064.875474966</v>
      </c>
      <c r="G106" s="7" t="n">
        <f aca="false">E106+G105</f>
        <v>936334.349721334</v>
      </c>
      <c r="H106" s="7" t="n">
        <f aca="false">H105+B$2*B$13/12</f>
        <v>300000</v>
      </c>
      <c r="I106" s="7" t="n">
        <f aca="false">G106+H106</f>
        <v>1236334.34972133</v>
      </c>
      <c r="J106" s="7" t="n">
        <f aca="false">D106</f>
        <v>3341.30521807808</v>
      </c>
      <c r="K106" s="7" t="n">
        <f aca="false">K105*(1+(B$13/12))</f>
        <v>4631.66836347606</v>
      </c>
      <c r="L106" s="7" t="n">
        <f aca="false">K106+J106</f>
        <v>7972.97358155414</v>
      </c>
      <c r="M106" s="7" t="n">
        <f aca="false">M105*(1+(B$13/12))</f>
        <v>14508.5507697458</v>
      </c>
      <c r="N106" s="7" t="n">
        <f aca="false">M106-L106</f>
        <v>6535.57718819165</v>
      </c>
      <c r="O106" s="12" t="n">
        <f aca="false">12*N106/I106</f>
        <v>0.0634350459291024</v>
      </c>
      <c r="P106" s="12" t="n">
        <f aca="false">O106-B$14</f>
        <v>0.0134350459291024</v>
      </c>
      <c r="Q106" s="7" t="n">
        <f aca="false">K106+C106</f>
        <v>13524.9930878794</v>
      </c>
      <c r="R106" s="7" t="n">
        <f aca="false">R105*(1+(B$13/12))</f>
        <v>14508.5507697458</v>
      </c>
      <c r="S106" s="13" t="n">
        <f aca="false">R106-Q106</f>
        <v>983.557681866392</v>
      </c>
    </row>
    <row r="107" customFormat="false" ht="12.8" hidden="false" customHeight="false" outlineLevel="0" collapsed="false">
      <c r="A107" s="11" t="n">
        <f aca="false">A106+ORG.OPENOFFICE.DAYSINMONTH(A106)</f>
        <v>47027</v>
      </c>
      <c r="B107" s="6" t="n">
        <f aca="false">B106+1</f>
        <v>91</v>
      </c>
      <c r="C107" s="7" t="n">
        <f aca="false">-1 *PMT(B$7/12, 240, B$5)</f>
        <v>8893.32472440334</v>
      </c>
      <c r="D107" s="7" t="n">
        <f aca="false">-1 * IPMT(B$7/12, B107, 240, B$5)</f>
        <v>3323.95515712081</v>
      </c>
      <c r="E107" s="7" t="n">
        <f aca="false">-1 * PPMT(B$7/12, B107, 240, B$5)</f>
        <v>5569.36956728253</v>
      </c>
      <c r="F107" s="7" t="n">
        <f aca="false">F106+D107</f>
        <v>367388.830632087</v>
      </c>
      <c r="G107" s="7" t="n">
        <f aca="false">E107+G106</f>
        <v>941903.719288616</v>
      </c>
      <c r="H107" s="7" t="n">
        <f aca="false">H106+B$2*B$13/12</f>
        <v>303333.333333333</v>
      </c>
      <c r="I107" s="7" t="n">
        <f aca="false">G107+H107</f>
        <v>1245237.05262195</v>
      </c>
      <c r="J107" s="7" t="n">
        <f aca="false">D107</f>
        <v>3323.95515712081</v>
      </c>
      <c r="K107" s="7" t="n">
        <f aca="false">K106*(1+(B$13/12))</f>
        <v>4639.38781074852</v>
      </c>
      <c r="L107" s="7" t="n">
        <f aca="false">K107+J107</f>
        <v>7963.34296786933</v>
      </c>
      <c r="M107" s="7" t="n">
        <f aca="false">M106*(1+(B$13/12))</f>
        <v>14532.7316876954</v>
      </c>
      <c r="N107" s="7" t="n">
        <f aca="false">M107-L107</f>
        <v>6569.38871982603</v>
      </c>
      <c r="O107" s="12" t="n">
        <f aca="false">12*N107/I107</f>
        <v>0.0633073553922313</v>
      </c>
      <c r="P107" s="12" t="n">
        <f aca="false">O107-B$14</f>
        <v>0.0133073553922313</v>
      </c>
      <c r="Q107" s="7" t="n">
        <f aca="false">K107+C107</f>
        <v>13532.7125351519</v>
      </c>
      <c r="R107" s="7" t="n">
        <f aca="false">R106*(1+(B$13/12))</f>
        <v>14532.7316876954</v>
      </c>
      <c r="S107" s="13" t="n">
        <f aca="false">R107-Q107</f>
        <v>1000.01915254351</v>
      </c>
    </row>
    <row r="108" customFormat="false" ht="12.8" hidden="false" customHeight="false" outlineLevel="0" collapsed="false">
      <c r="A108" s="11" t="n">
        <f aca="false">A107+ORG.OPENOFFICE.DAYSINMONTH(A107)</f>
        <v>47058</v>
      </c>
      <c r="B108" s="6" t="n">
        <f aca="false">B107+1</f>
        <v>92</v>
      </c>
      <c r="C108" s="7" t="n">
        <f aca="false">-1 *PMT(B$7/12, 240, B$5)</f>
        <v>8893.32472440334</v>
      </c>
      <c r="D108" s="7" t="n">
        <f aca="false">-1 * IPMT(B$7/12, B108, 240, B$5)</f>
        <v>3306.55087722305</v>
      </c>
      <c r="E108" s="7" t="n">
        <f aca="false">-1 * PPMT(B$7/12, B108, 240, B$5)</f>
        <v>5586.77384718028</v>
      </c>
      <c r="F108" s="7" t="n">
        <f aca="false">F107+D108</f>
        <v>370695.38150931</v>
      </c>
      <c r="G108" s="7" t="n">
        <f aca="false">E108+G107</f>
        <v>947490.493135796</v>
      </c>
      <c r="H108" s="7" t="n">
        <f aca="false">H107+B$2*B$13/12</f>
        <v>306666.666666667</v>
      </c>
      <c r="I108" s="7" t="n">
        <f aca="false">G108+H108</f>
        <v>1254157.15980246</v>
      </c>
      <c r="J108" s="7" t="n">
        <f aca="false">D108</f>
        <v>3306.55087722305</v>
      </c>
      <c r="K108" s="7" t="n">
        <f aca="false">K107*(1+(B$13/12))</f>
        <v>4647.12012376643</v>
      </c>
      <c r="L108" s="7" t="n">
        <f aca="false">K108+J108</f>
        <v>7953.67100098949</v>
      </c>
      <c r="M108" s="7" t="n">
        <f aca="false">M107*(1+(B$13/12))</f>
        <v>14556.9529071749</v>
      </c>
      <c r="N108" s="7" t="n">
        <f aca="false">M108-L108</f>
        <v>6603.28190618537</v>
      </c>
      <c r="O108" s="12" t="n">
        <f aca="false">12*N108/I108</f>
        <v>0.0631813822174448</v>
      </c>
      <c r="P108" s="12" t="n">
        <f aca="false">O108-B$14</f>
        <v>0.0131813822174448</v>
      </c>
      <c r="Q108" s="7" t="n">
        <f aca="false">K108+C108</f>
        <v>13540.4448481698</v>
      </c>
      <c r="R108" s="7" t="n">
        <f aca="false">R107*(1+(B$13/12))</f>
        <v>14556.9529071749</v>
      </c>
      <c r="S108" s="13" t="n">
        <f aca="false">R108-Q108</f>
        <v>1016.50805900509</v>
      </c>
    </row>
    <row r="109" customFormat="false" ht="12.8" hidden="false" customHeight="false" outlineLevel="0" collapsed="false">
      <c r="A109" s="11" t="n">
        <f aca="false">A108+ORG.OPENOFFICE.DAYSINMONTH(A108)</f>
        <v>47088</v>
      </c>
      <c r="B109" s="6" t="n">
        <f aca="false">B108+1</f>
        <v>93</v>
      </c>
      <c r="C109" s="7" t="n">
        <f aca="false">-1 *PMT(B$7/12, 240, B$5)</f>
        <v>8893.32472440334</v>
      </c>
      <c r="D109" s="7" t="n">
        <f aca="false">-1 * IPMT(B$7/12, B109, 240, B$5)</f>
        <v>3289.09220895061</v>
      </c>
      <c r="E109" s="7" t="n">
        <f aca="false">-1 * PPMT(B$7/12, B109, 240, B$5)</f>
        <v>5604.23251545272</v>
      </c>
      <c r="F109" s="7" t="n">
        <f aca="false">F108+D109</f>
        <v>373984.473718261</v>
      </c>
      <c r="G109" s="7" t="n">
        <f aca="false">E109+G108</f>
        <v>953094.725651249</v>
      </c>
      <c r="H109" s="7" t="n">
        <f aca="false">H108+B$2*B$13/12</f>
        <v>310000</v>
      </c>
      <c r="I109" s="7" t="n">
        <f aca="false">G109+H109</f>
        <v>1263094.72565125</v>
      </c>
      <c r="J109" s="7" t="n">
        <f aca="false">D109</f>
        <v>3289.09220895061</v>
      </c>
      <c r="K109" s="7" t="n">
        <f aca="false">K108*(1+(B$13/12))</f>
        <v>4654.86532397271</v>
      </c>
      <c r="L109" s="7" t="n">
        <f aca="false">K109+J109</f>
        <v>7943.95753292333</v>
      </c>
      <c r="M109" s="7" t="n">
        <f aca="false">M108*(1+(B$13/12))</f>
        <v>14581.2144953535</v>
      </c>
      <c r="N109" s="7" t="n">
        <f aca="false">M109-L109</f>
        <v>6637.25696243016</v>
      </c>
      <c r="O109" s="12" t="n">
        <f aca="false">12*N109/I109</f>
        <v>0.0630570945564641</v>
      </c>
      <c r="P109" s="12" t="n">
        <f aca="false">O109-B$14</f>
        <v>0.0130570945564641</v>
      </c>
      <c r="Q109" s="7" t="n">
        <f aca="false">K109+C109</f>
        <v>13548.190048376</v>
      </c>
      <c r="R109" s="7" t="n">
        <f aca="false">R108*(1+(B$13/12))</f>
        <v>14581.2144953535</v>
      </c>
      <c r="S109" s="13" t="n">
        <f aca="false">R109-Q109</f>
        <v>1033.02444697744</v>
      </c>
    </row>
    <row r="110" customFormat="false" ht="12.8" hidden="false" customHeight="false" outlineLevel="0" collapsed="false">
      <c r="A110" s="11" t="n">
        <f aca="false">A109+ORG.OPENOFFICE.DAYSINMONTH(A109)</f>
        <v>47119</v>
      </c>
      <c r="B110" s="6" t="n">
        <f aca="false">B109+1</f>
        <v>94</v>
      </c>
      <c r="C110" s="7" t="n">
        <f aca="false">-1 *PMT(B$7/12, 240, B$5)</f>
        <v>8893.32472440334</v>
      </c>
      <c r="D110" s="7" t="n">
        <f aca="false">-1 * IPMT(B$7/12, B110, 240, B$5)</f>
        <v>3271.57898233982</v>
      </c>
      <c r="E110" s="7" t="n">
        <f aca="false">-1 * PPMT(B$7/12, B110, 240, B$5)</f>
        <v>5621.74574206351</v>
      </c>
      <c r="F110" s="7" t="n">
        <f aca="false">F109+D110</f>
        <v>377256.0527006</v>
      </c>
      <c r="G110" s="7" t="n">
        <f aca="false">E110+G109</f>
        <v>958716.471393313</v>
      </c>
      <c r="H110" s="7" t="n">
        <f aca="false">H109+B$2*B$13/12</f>
        <v>313333.333333333</v>
      </c>
      <c r="I110" s="7" t="n">
        <f aca="false">G110+H110</f>
        <v>1272049.80472665</v>
      </c>
      <c r="J110" s="7" t="n">
        <f aca="false">D110</f>
        <v>3271.57898233982</v>
      </c>
      <c r="K110" s="7" t="n">
        <f aca="false">K109*(1+(B$13/12))</f>
        <v>4662.623432846</v>
      </c>
      <c r="L110" s="7" t="n">
        <f aca="false">K110+J110</f>
        <v>7934.20241518582</v>
      </c>
      <c r="M110" s="7" t="n">
        <f aca="false">M109*(1+(B$13/12))</f>
        <v>14605.5165195124</v>
      </c>
      <c r="N110" s="7" t="n">
        <f aca="false">M110-L110</f>
        <v>6671.31410432658</v>
      </c>
      <c r="O110" s="12" t="n">
        <f aca="false">12*N110/I110</f>
        <v>0.0629344613351223</v>
      </c>
      <c r="P110" s="12" t="n">
        <f aca="false">O110-B$14</f>
        <v>0.0129344613351223</v>
      </c>
      <c r="Q110" s="7" t="n">
        <f aca="false">K110+C110</f>
        <v>13555.9481572493</v>
      </c>
      <c r="R110" s="7" t="n">
        <f aca="false">R109*(1+(B$13/12))</f>
        <v>14605.5165195124</v>
      </c>
      <c r="S110" s="13" t="n">
        <f aca="false">R110-Q110</f>
        <v>1049.56836226307</v>
      </c>
    </row>
    <row r="111" customFormat="false" ht="12.8" hidden="false" customHeight="false" outlineLevel="0" collapsed="false">
      <c r="A111" s="11" t="n">
        <f aca="false">A110+ORG.OPENOFFICE.DAYSINMONTH(A110)</f>
        <v>47150</v>
      </c>
      <c r="B111" s="6" t="n">
        <f aca="false">B110+1</f>
        <v>95</v>
      </c>
      <c r="C111" s="7" t="n">
        <f aca="false">-1 *PMT(B$7/12, 240, B$5)</f>
        <v>8893.32472440334</v>
      </c>
      <c r="D111" s="7" t="n">
        <f aca="false">-1 * IPMT(B$7/12, B111, 240, B$5)</f>
        <v>3254.01102689588</v>
      </c>
      <c r="E111" s="7" t="n">
        <f aca="false">-1 * PPMT(B$7/12, B111, 240, B$5)</f>
        <v>5639.31369750746</v>
      </c>
      <c r="F111" s="7" t="n">
        <f aca="false">F110+D111</f>
        <v>380510.063727496</v>
      </c>
      <c r="G111" s="7" t="n">
        <f aca="false">E111+G110</f>
        <v>964355.78509082</v>
      </c>
      <c r="H111" s="7" t="n">
        <f aca="false">H110+B$2*B$13/12</f>
        <v>316666.666666667</v>
      </c>
      <c r="I111" s="7" t="n">
        <f aca="false">G111+H111</f>
        <v>1281022.45175749</v>
      </c>
      <c r="J111" s="7" t="n">
        <f aca="false">D111</f>
        <v>3254.01102689588</v>
      </c>
      <c r="K111" s="7" t="n">
        <f aca="false">K110*(1+(B$13/12))</f>
        <v>4670.39447190074</v>
      </c>
      <c r="L111" s="7" t="n">
        <f aca="false">K111+J111</f>
        <v>7924.40549879662</v>
      </c>
      <c r="M111" s="7" t="n">
        <f aca="false">M110*(1+(B$13/12))</f>
        <v>14629.8590470449</v>
      </c>
      <c r="N111" s="7" t="n">
        <f aca="false">M111-L111</f>
        <v>6705.45354824831</v>
      </c>
      <c r="O111" s="12" t="n">
        <f aca="false">12*N111/I111</f>
        <v>0.0628134522299636</v>
      </c>
      <c r="P111" s="12" t="n">
        <f aca="false">O111-B$14</f>
        <v>0.0128134522299636</v>
      </c>
      <c r="Q111" s="7" t="n">
        <f aca="false">K111+C111</f>
        <v>13563.7191963041</v>
      </c>
      <c r="R111" s="7" t="n">
        <f aca="false">R110*(1+(B$13/12))</f>
        <v>14629.8590470449</v>
      </c>
      <c r="S111" s="13" t="n">
        <f aca="false">R111-Q111</f>
        <v>1066.13985074085</v>
      </c>
    </row>
    <row r="112" customFormat="false" ht="12.8" hidden="false" customHeight="false" outlineLevel="0" collapsed="false">
      <c r="A112" s="11" t="n">
        <f aca="false">A111+ORG.OPENOFFICE.DAYSINMONTH(A111)</f>
        <v>47178</v>
      </c>
      <c r="B112" s="6" t="n">
        <f aca="false">B111+1</f>
        <v>96</v>
      </c>
      <c r="C112" s="7" t="n">
        <f aca="false">-1 *PMT(B$7/12, 240, B$5)</f>
        <v>8893.32472440334</v>
      </c>
      <c r="D112" s="7" t="n">
        <f aca="false">-1 * IPMT(B$7/12, B112, 240, B$5)</f>
        <v>3236.38817159116</v>
      </c>
      <c r="E112" s="7" t="n">
        <f aca="false">-1 * PPMT(B$7/12, B112, 240, B$5)</f>
        <v>5656.93655281217</v>
      </c>
      <c r="F112" s="7" t="n">
        <f aca="false">F111+D112</f>
        <v>383746.451899088</v>
      </c>
      <c r="G112" s="7" t="n">
        <f aca="false">E112+G111</f>
        <v>970012.721643632</v>
      </c>
      <c r="H112" s="7" t="n">
        <f aca="false">H111+B$2*B$13/12</f>
        <v>320000</v>
      </c>
      <c r="I112" s="7" t="n">
        <f aca="false">G112+H112</f>
        <v>1290012.72164363</v>
      </c>
      <c r="J112" s="7" t="n">
        <f aca="false">D112</f>
        <v>3236.38817159116</v>
      </c>
      <c r="K112" s="7" t="n">
        <f aca="false">K111*(1+(B$13/12))</f>
        <v>4678.17846268724</v>
      </c>
      <c r="L112" s="7" t="n">
        <f aca="false">K112+J112</f>
        <v>7914.56663427841</v>
      </c>
      <c r="M112" s="7" t="n">
        <f aca="false">M111*(1+(B$13/12))</f>
        <v>14654.2421454567</v>
      </c>
      <c r="N112" s="7" t="n">
        <f aca="false">M112-L112</f>
        <v>6739.67551117826</v>
      </c>
      <c r="O112" s="12" t="n">
        <f aca="false">12*N112/I112</f>
        <v>0.0626940376456855</v>
      </c>
      <c r="P112" s="12" t="n">
        <f aca="false">O112-B$14</f>
        <v>0.0126940376456855</v>
      </c>
      <c r="Q112" s="7" t="n">
        <f aca="false">K112+C112</f>
        <v>13571.5031870906</v>
      </c>
      <c r="R112" s="7" t="n">
        <f aca="false">R111*(1+(B$13/12))</f>
        <v>14654.2421454567</v>
      </c>
      <c r="S112" s="13" t="n">
        <f aca="false">R112-Q112</f>
        <v>1082.73895836609</v>
      </c>
      <c r="T112" s="7" t="n">
        <f aca="false">SUM(S101:S112)</f>
        <v>11903.3799221282</v>
      </c>
    </row>
    <row r="113" customFormat="false" ht="12.8" hidden="false" customHeight="false" outlineLevel="0" collapsed="false">
      <c r="A113" s="11" t="n">
        <f aca="false">A112+ORG.OPENOFFICE.DAYSINMONTH(A112)</f>
        <v>47209</v>
      </c>
      <c r="B113" s="6" t="n">
        <f aca="false">B112+1</f>
        <v>97</v>
      </c>
      <c r="C113" s="7" t="n">
        <f aca="false">-1 *PMT(B$7/12, 240, B$5)</f>
        <v>8893.32472440334</v>
      </c>
      <c r="D113" s="7" t="n">
        <f aca="false">-1 * IPMT(B$7/12, B113, 240, B$5)</f>
        <v>3218.71024486363</v>
      </c>
      <c r="E113" s="7" t="n">
        <f aca="false">-1 * PPMT(B$7/12, B113, 240, B$5)</f>
        <v>5674.61447953971</v>
      </c>
      <c r="F113" s="7" t="n">
        <f aca="false">F112+D113</f>
        <v>386965.162143951</v>
      </c>
      <c r="G113" s="7" t="n">
        <f aca="false">E113+G112</f>
        <v>975687.336123172</v>
      </c>
      <c r="H113" s="7" t="n">
        <f aca="false">H112+B$2*B$13/12</f>
        <v>323333.333333333</v>
      </c>
      <c r="I113" s="7" t="n">
        <f aca="false">G113+H113</f>
        <v>1299020.66945651</v>
      </c>
      <c r="J113" s="7" t="n">
        <f aca="false">D113</f>
        <v>3218.71024486363</v>
      </c>
      <c r="K113" s="7" t="n">
        <f aca="false">K112*(1+(B$13/12))</f>
        <v>4685.97542679172</v>
      </c>
      <c r="L113" s="7" t="n">
        <f aca="false">K113+J113</f>
        <v>7904.68567165535</v>
      </c>
      <c r="M113" s="7" t="n">
        <f aca="false">M112*(1+(B$13/12))</f>
        <v>14678.6658823658</v>
      </c>
      <c r="N113" s="7" t="n">
        <f aca="false">M113-L113</f>
        <v>6773.98021071041</v>
      </c>
      <c r="O113" s="12" t="n">
        <f aca="false">12*N113/I113</f>
        <v>0.0625761886933907</v>
      </c>
      <c r="P113" s="12" t="n">
        <f aca="false">O113-B$14</f>
        <v>0.0125761886933907</v>
      </c>
      <c r="Q113" s="7" t="n">
        <f aca="false">K113+C113</f>
        <v>13579.3001511951</v>
      </c>
      <c r="R113" s="7" t="n">
        <f aca="false">R112*(1+(B$13/12))</f>
        <v>14678.6658823658</v>
      </c>
      <c r="S113" s="13" t="n">
        <f aca="false">R113-Q113</f>
        <v>1099.3657311707</v>
      </c>
    </row>
    <row r="114" customFormat="false" ht="12.8" hidden="false" customHeight="false" outlineLevel="0" collapsed="false">
      <c r="A114" s="11" t="n">
        <f aca="false">A113+ORG.OPENOFFICE.DAYSINMONTH(A113)</f>
        <v>47239</v>
      </c>
      <c r="B114" s="6" t="n">
        <f aca="false">B113+1</f>
        <v>98</v>
      </c>
      <c r="C114" s="7" t="n">
        <f aca="false">-1 *PMT(B$7/12, 240, B$5)</f>
        <v>8893.32472440334</v>
      </c>
      <c r="D114" s="7" t="n">
        <f aca="false">-1 * IPMT(B$7/12, B114, 240, B$5)</f>
        <v>3200.97707461506</v>
      </c>
      <c r="E114" s="7" t="n">
        <f aca="false">-1 * PPMT(B$7/12, B114, 240, B$5)</f>
        <v>5692.34764978827</v>
      </c>
      <c r="F114" s="7" t="n">
        <f aca="false">F113+D114</f>
        <v>390166.139218566</v>
      </c>
      <c r="G114" s="7" t="n">
        <f aca="false">E114+G113</f>
        <v>981379.68377296</v>
      </c>
      <c r="H114" s="7" t="n">
        <f aca="false">H113+B$2*B$13/12</f>
        <v>326666.666666667</v>
      </c>
      <c r="I114" s="7" t="n">
        <f aca="false">G114+H114</f>
        <v>1308046.35043963</v>
      </c>
      <c r="J114" s="7" t="n">
        <f aca="false">D114</f>
        <v>3200.97707461506</v>
      </c>
      <c r="K114" s="7" t="n">
        <f aca="false">K113*(1+(B$13/12))</f>
        <v>4693.78538583638</v>
      </c>
      <c r="L114" s="7" t="n">
        <f aca="false">K114+J114</f>
        <v>7894.76246045144</v>
      </c>
      <c r="M114" s="7" t="n">
        <f aca="false">M113*(1+(B$13/12))</f>
        <v>14703.130325503</v>
      </c>
      <c r="N114" s="7" t="n">
        <f aca="false">M114-L114</f>
        <v>6808.3678650516</v>
      </c>
      <c r="O114" s="12" t="n">
        <f aca="false">12*N114/I114</f>
        <v>0.0624598771696126</v>
      </c>
      <c r="P114" s="12" t="n">
        <f aca="false">O114-B$14</f>
        <v>0.0124598771696126</v>
      </c>
      <c r="Q114" s="7" t="n">
        <f aca="false">K114+C114</f>
        <v>13587.1101102397</v>
      </c>
      <c r="R114" s="7" t="n">
        <f aca="false">R113*(1+(B$13/12))</f>
        <v>14703.130325503</v>
      </c>
      <c r="S114" s="13" t="n">
        <f aca="false">R114-Q114</f>
        <v>1116.02021526333</v>
      </c>
    </row>
    <row r="115" customFormat="false" ht="12.8" hidden="false" customHeight="false" outlineLevel="0" collapsed="false">
      <c r="A115" s="11" t="n">
        <f aca="false">A114+ORG.OPENOFFICE.DAYSINMONTH(A114)</f>
        <v>47270</v>
      </c>
      <c r="B115" s="6" t="n">
        <f aca="false">B114+1</f>
        <v>99</v>
      </c>
      <c r="C115" s="7" t="n">
        <f aca="false">-1 *PMT(B$7/12, 240, B$5)</f>
        <v>8893.32472440334</v>
      </c>
      <c r="D115" s="7" t="n">
        <f aca="false">-1 * IPMT(B$7/12, B115, 240, B$5)</f>
        <v>3183.18848820948</v>
      </c>
      <c r="E115" s="7" t="n">
        <f aca="false">-1 * PPMT(B$7/12, B115, 240, B$5)</f>
        <v>5710.13623619386</v>
      </c>
      <c r="F115" s="7" t="n">
        <f aca="false">F114+D115</f>
        <v>393349.327706776</v>
      </c>
      <c r="G115" s="7" t="n">
        <f aca="false">E115+G114</f>
        <v>987089.820009154</v>
      </c>
      <c r="H115" s="7" t="n">
        <f aca="false">H114+B$2*B$13/12</f>
        <v>330000</v>
      </c>
      <c r="I115" s="7" t="n">
        <f aca="false">G115+H115</f>
        <v>1317089.82000915</v>
      </c>
      <c r="J115" s="7" t="n">
        <f aca="false">D115</f>
        <v>3183.18848820948</v>
      </c>
      <c r="K115" s="7" t="n">
        <f aca="false">K114*(1+(B$13/12))</f>
        <v>4701.60836147944</v>
      </c>
      <c r="L115" s="7" t="n">
        <f aca="false">K115+J115</f>
        <v>7884.79684968891</v>
      </c>
      <c r="M115" s="7" t="n">
        <f aca="false">M114*(1+(B$13/12))</f>
        <v>14727.6355427122</v>
      </c>
      <c r="N115" s="7" t="n">
        <f aca="false">M115-L115</f>
        <v>6842.8386930233</v>
      </c>
      <c r="O115" s="12" t="n">
        <f aca="false">12*N115/I115</f>
        <v>0.0623450755360852</v>
      </c>
      <c r="P115" s="12" t="n">
        <f aca="false">O115-B$14</f>
        <v>0.0123450755360852</v>
      </c>
      <c r="Q115" s="7" t="n">
        <f aca="false">K115+C115</f>
        <v>13594.9330858828</v>
      </c>
      <c r="R115" s="7" t="n">
        <f aca="false">R114*(1+(B$13/12))</f>
        <v>14727.6355427122</v>
      </c>
      <c r="S115" s="13" t="n">
        <f aca="false">R115-Q115</f>
        <v>1132.70245682944</v>
      </c>
    </row>
    <row r="116" customFormat="false" ht="12.8" hidden="false" customHeight="false" outlineLevel="0" collapsed="false">
      <c r="A116" s="11" t="n">
        <f aca="false">A115+ORG.OPENOFFICE.DAYSINMONTH(A115)</f>
        <v>47300</v>
      </c>
      <c r="B116" s="6" t="n">
        <f aca="false">B115+1</f>
        <v>100</v>
      </c>
      <c r="C116" s="7" t="n">
        <f aca="false">-1 *PMT(B$7/12, 240, B$5)</f>
        <v>8893.32472440334</v>
      </c>
      <c r="D116" s="7" t="n">
        <f aca="false">-1 * IPMT(B$7/12, B116, 240, B$5)</f>
        <v>3165.34431247137</v>
      </c>
      <c r="E116" s="7" t="n">
        <f aca="false">-1 * PPMT(B$7/12, B116, 240, B$5)</f>
        <v>5727.98041193197</v>
      </c>
      <c r="F116" s="7" t="n">
        <f aca="false">F115+D116</f>
        <v>396514.672019247</v>
      </c>
      <c r="G116" s="7" t="n">
        <f aca="false">E116+G115</f>
        <v>992817.800421086</v>
      </c>
      <c r="H116" s="7" t="n">
        <f aca="false">H115+B$2*B$13/12</f>
        <v>333333.333333333</v>
      </c>
      <c r="I116" s="7" t="n">
        <f aca="false">G116+H116</f>
        <v>1326151.13375442</v>
      </c>
      <c r="J116" s="7" t="n">
        <f aca="false">D116</f>
        <v>3165.34431247137</v>
      </c>
      <c r="K116" s="7" t="n">
        <f aca="false">K115*(1+(B$13/12))</f>
        <v>4709.44437541524</v>
      </c>
      <c r="L116" s="7" t="n">
        <f aca="false">K116+J116</f>
        <v>7874.78868788661</v>
      </c>
      <c r="M116" s="7" t="n">
        <f aca="false">M115*(1+(B$13/12))</f>
        <v>14752.1816019501</v>
      </c>
      <c r="N116" s="7" t="n">
        <f aca="false">M116-L116</f>
        <v>6877.39291406346</v>
      </c>
      <c r="O116" s="12" t="n">
        <f aca="false">12*N116/I116</f>
        <v>0.0622317569002241</v>
      </c>
      <c r="P116" s="12" t="n">
        <f aca="false">O116-B$14</f>
        <v>0.012231756900224</v>
      </c>
      <c r="Q116" s="7" t="n">
        <f aca="false">K116+C116</f>
        <v>13602.7690998186</v>
      </c>
      <c r="R116" s="7" t="n">
        <f aca="false">R115*(1+(B$13/12))</f>
        <v>14752.1816019501</v>
      </c>
      <c r="S116" s="13" t="n">
        <f aca="false">R116-Q116</f>
        <v>1149.41250213149</v>
      </c>
    </row>
    <row r="117" customFormat="false" ht="12.8" hidden="false" customHeight="false" outlineLevel="0" collapsed="false">
      <c r="A117" s="11" t="n">
        <f aca="false">A116+ORG.OPENOFFICE.DAYSINMONTH(A116)</f>
        <v>47331</v>
      </c>
      <c r="B117" s="6" t="n">
        <f aca="false">B116+1</f>
        <v>101</v>
      </c>
      <c r="C117" s="7" t="n">
        <f aca="false">-1 *PMT(B$7/12, 240, B$5)</f>
        <v>8893.32472440334</v>
      </c>
      <c r="D117" s="7" t="n">
        <f aca="false">-1 * IPMT(B$7/12, B117, 240, B$5)</f>
        <v>3147.44437368408</v>
      </c>
      <c r="E117" s="7" t="n">
        <f aca="false">-1 * PPMT(B$7/12, B117, 240, B$5)</f>
        <v>5745.88035071925</v>
      </c>
      <c r="F117" s="7" t="n">
        <f aca="false">F116+D117</f>
        <v>399662.116392931</v>
      </c>
      <c r="G117" s="7" t="n">
        <f aca="false">E117+G116</f>
        <v>998563.680771805</v>
      </c>
      <c r="H117" s="7" t="n">
        <f aca="false">H116+B$2*B$13/12</f>
        <v>336666.666666666</v>
      </c>
      <c r="I117" s="7" t="n">
        <f aca="false">G117+H117</f>
        <v>1335230.34743847</v>
      </c>
      <c r="J117" s="7" t="n">
        <f aca="false">D117</f>
        <v>3147.44437368408</v>
      </c>
      <c r="K117" s="7" t="n">
        <f aca="false">K116*(1+(B$13/12))</f>
        <v>4717.29344937426</v>
      </c>
      <c r="L117" s="7" t="n">
        <f aca="false">K117+J117</f>
        <v>7864.73782305834</v>
      </c>
      <c r="M117" s="7" t="n">
        <f aca="false">M116*(1+(B$13/12))</f>
        <v>14776.7685712867</v>
      </c>
      <c r="N117" s="7" t="n">
        <f aca="false">M117-L117</f>
        <v>6912.03074822831</v>
      </c>
      <c r="O117" s="12" t="n">
        <f aca="false">12*N117/I117</f>
        <v>0.0621198949962915</v>
      </c>
      <c r="P117" s="12" t="n">
        <f aca="false">O117-B$14</f>
        <v>0.0121198949962915</v>
      </c>
      <c r="Q117" s="7" t="n">
        <f aca="false">K117+C117</f>
        <v>13610.6181737776</v>
      </c>
      <c r="R117" s="7" t="n">
        <f aca="false">R116*(1+(B$13/12))</f>
        <v>14776.7685712867</v>
      </c>
      <c r="S117" s="13" t="n">
        <f aca="false">R117-Q117</f>
        <v>1166.15039750905</v>
      </c>
    </row>
    <row r="118" customFormat="false" ht="12.8" hidden="false" customHeight="false" outlineLevel="0" collapsed="false">
      <c r="A118" s="11" t="n">
        <f aca="false">A117+ORG.OPENOFFICE.DAYSINMONTH(A117)</f>
        <v>47362</v>
      </c>
      <c r="B118" s="6" t="n">
        <f aca="false">B117+1</f>
        <v>102</v>
      </c>
      <c r="C118" s="7" t="n">
        <f aca="false">-1 *PMT(B$7/12, 240, B$5)</f>
        <v>8893.32472440334</v>
      </c>
      <c r="D118" s="7" t="n">
        <f aca="false">-1 * IPMT(B$7/12, B118, 240, B$5)</f>
        <v>3129.48849758808</v>
      </c>
      <c r="E118" s="7" t="n">
        <f aca="false">-1 * PPMT(B$7/12, B118, 240, B$5)</f>
        <v>5763.83622681525</v>
      </c>
      <c r="F118" s="7" t="n">
        <f aca="false">F117+D118</f>
        <v>402791.604890519</v>
      </c>
      <c r="G118" s="7" t="n">
        <f aca="false">E118+G117</f>
        <v>1004327.51699862</v>
      </c>
      <c r="H118" s="7" t="n">
        <f aca="false">H117+B$2*B$13/12</f>
        <v>340000</v>
      </c>
      <c r="I118" s="7" t="n">
        <f aca="false">G118+H118</f>
        <v>1344327.51699862</v>
      </c>
      <c r="J118" s="7" t="n">
        <f aca="false">D118</f>
        <v>3129.48849758808</v>
      </c>
      <c r="K118" s="7" t="n">
        <f aca="false">K117*(1+(B$13/12))</f>
        <v>4725.15560512322</v>
      </c>
      <c r="L118" s="7" t="n">
        <f aca="false">K118+J118</f>
        <v>7854.6441027113</v>
      </c>
      <c r="M118" s="7" t="n">
        <f aca="false">M117*(1+(B$13/12))</f>
        <v>14801.3965189055</v>
      </c>
      <c r="N118" s="7" t="n">
        <f aca="false">M118-L118</f>
        <v>6946.75241619416</v>
      </c>
      <c r="O118" s="12" t="n">
        <f aca="false">12*N118/I118</f>
        <v>0.0620094641672171</v>
      </c>
      <c r="P118" s="12" t="n">
        <f aca="false">O118-B$14</f>
        <v>0.0120094641672171</v>
      </c>
      <c r="Q118" s="7" t="n">
        <f aca="false">K118+C118</f>
        <v>13618.4803295266</v>
      </c>
      <c r="R118" s="7" t="n">
        <f aca="false">R117*(1+(B$13/12))</f>
        <v>14801.3965189055</v>
      </c>
      <c r="S118" s="13" t="n">
        <f aca="false">R118-Q118</f>
        <v>1182.91618937891</v>
      </c>
    </row>
    <row r="119" customFormat="false" ht="12.8" hidden="false" customHeight="false" outlineLevel="0" collapsed="false">
      <c r="A119" s="11" t="n">
        <f aca="false">A118+ORG.OPENOFFICE.DAYSINMONTH(A118)</f>
        <v>47392</v>
      </c>
      <c r="B119" s="6" t="n">
        <f aca="false">B118+1</f>
        <v>103</v>
      </c>
      <c r="C119" s="7" t="n">
        <f aca="false">-1 *PMT(B$7/12, 240, B$5)</f>
        <v>8893.32472440334</v>
      </c>
      <c r="D119" s="7" t="n">
        <f aca="false">-1 * IPMT(B$7/12, B119, 240, B$5)</f>
        <v>3111.47650937929</v>
      </c>
      <c r="E119" s="7" t="n">
        <f aca="false">-1 * PPMT(B$7/12, B119, 240, B$5)</f>
        <v>5781.84821502405</v>
      </c>
      <c r="F119" s="7" t="n">
        <f aca="false">F118+D119</f>
        <v>405903.081399899</v>
      </c>
      <c r="G119" s="7" t="n">
        <f aca="false">E119+G118</f>
        <v>1010109.36521364</v>
      </c>
      <c r="H119" s="7" t="n">
        <f aca="false">H118+B$2*B$13/12</f>
        <v>343333.333333333</v>
      </c>
      <c r="I119" s="7" t="n">
        <f aca="false">G119+H119</f>
        <v>1353442.69854698</v>
      </c>
      <c r="J119" s="7" t="n">
        <f aca="false">D119</f>
        <v>3111.47650937929</v>
      </c>
      <c r="K119" s="7" t="n">
        <f aca="false">K118*(1+(B$13/12))</f>
        <v>4733.03086446509</v>
      </c>
      <c r="L119" s="7" t="n">
        <f aca="false">K119+J119</f>
        <v>7844.50737384438</v>
      </c>
      <c r="M119" s="7" t="n">
        <f aca="false">M118*(1+(B$13/12))</f>
        <v>14826.0655131036</v>
      </c>
      <c r="N119" s="7" t="n">
        <f aca="false">M119-L119</f>
        <v>6981.55813925926</v>
      </c>
      <c r="O119" s="12" t="n">
        <f aca="false">12*N119/I119</f>
        <v>0.0619004393470472</v>
      </c>
      <c r="P119" s="12" t="n">
        <f aca="false">O119-B$14</f>
        <v>0.0119004393470472</v>
      </c>
      <c r="Q119" s="7" t="n">
        <f aca="false">K119+C119</f>
        <v>13626.3555888684</v>
      </c>
      <c r="R119" s="7" t="n">
        <f aca="false">R118*(1+(B$13/12))</f>
        <v>14826.0655131036</v>
      </c>
      <c r="S119" s="13" t="n">
        <f aca="false">R119-Q119</f>
        <v>1199.70992423521</v>
      </c>
    </row>
    <row r="120" customFormat="false" ht="12.8" hidden="false" customHeight="false" outlineLevel="0" collapsed="false">
      <c r="A120" s="11" t="n">
        <f aca="false">A119+ORG.OPENOFFICE.DAYSINMONTH(A119)</f>
        <v>47423</v>
      </c>
      <c r="B120" s="6" t="n">
        <f aca="false">B119+1</f>
        <v>104</v>
      </c>
      <c r="C120" s="7" t="n">
        <f aca="false">-1 *PMT(B$7/12, 240, B$5)</f>
        <v>8893.32472440334</v>
      </c>
      <c r="D120" s="7" t="n">
        <f aca="false">-1 * IPMT(B$7/12, B120, 240, B$5)</f>
        <v>3093.40823370734</v>
      </c>
      <c r="E120" s="7" t="n">
        <f aca="false">-1 * PPMT(B$7/12, B120, 240, B$5)</f>
        <v>5799.916490696</v>
      </c>
      <c r="F120" s="7" t="n">
        <f aca="false">F119+D120</f>
        <v>408996.489633606</v>
      </c>
      <c r="G120" s="7" t="n">
        <f aca="false">E120+G119</f>
        <v>1015909.28170434</v>
      </c>
      <c r="H120" s="7" t="n">
        <f aca="false">H119+B$2*B$13/12</f>
        <v>346666.666666666</v>
      </c>
      <c r="I120" s="7" t="n">
        <f aca="false">G120+H120</f>
        <v>1362575.94837101</v>
      </c>
      <c r="J120" s="7" t="n">
        <f aca="false">D120</f>
        <v>3093.40823370734</v>
      </c>
      <c r="K120" s="7" t="n">
        <f aca="false">K119*(1+(B$13/12))</f>
        <v>4740.9192492392</v>
      </c>
      <c r="L120" s="7" t="n">
        <f aca="false">K120+J120</f>
        <v>7834.32748294654</v>
      </c>
      <c r="M120" s="7" t="n">
        <f aca="false">M119*(1+(B$13/12))</f>
        <v>14850.7756222921</v>
      </c>
      <c r="N120" s="7" t="n">
        <f aca="false">M120-L120</f>
        <v>7016.44813934561</v>
      </c>
      <c r="O120" s="12" t="n">
        <f aca="false">12*N120/I120</f>
        <v>0.0617927960439984</v>
      </c>
      <c r="P120" s="12" t="n">
        <f aca="false">O120-B$14</f>
        <v>0.0117927960439984</v>
      </c>
      <c r="Q120" s="7" t="n">
        <f aca="false">K120+C120</f>
        <v>13634.2439736425</v>
      </c>
      <c r="R120" s="7" t="n">
        <f aca="false">R119*(1+(B$13/12))</f>
        <v>14850.7756222921</v>
      </c>
      <c r="S120" s="13" t="n">
        <f aca="false">R120-Q120</f>
        <v>1216.53164864961</v>
      </c>
    </row>
    <row r="121" customFormat="false" ht="12.8" hidden="false" customHeight="false" outlineLevel="0" collapsed="false">
      <c r="A121" s="11" t="n">
        <f aca="false">A120+ORG.OPENOFFICE.DAYSINMONTH(A120)</f>
        <v>47453</v>
      </c>
      <c r="B121" s="6" t="n">
        <f aca="false">B120+1</f>
        <v>105</v>
      </c>
      <c r="C121" s="7" t="n">
        <f aca="false">-1 *PMT(B$7/12, 240, B$5)</f>
        <v>8893.32472440334</v>
      </c>
      <c r="D121" s="7" t="n">
        <f aca="false">-1 * IPMT(B$7/12, B121, 240, B$5)</f>
        <v>3075.28349467391</v>
      </c>
      <c r="E121" s="7" t="n">
        <f aca="false">-1 * PPMT(B$7/12, B121, 240, B$5)</f>
        <v>5818.04122972942</v>
      </c>
      <c r="F121" s="7" t="n">
        <f aca="false">F120+D121</f>
        <v>412071.77312828</v>
      </c>
      <c r="G121" s="7" t="n">
        <f aca="false">E121+G120</f>
        <v>1021727.32293407</v>
      </c>
      <c r="H121" s="7" t="n">
        <f aca="false">H120+B$2*B$13/12</f>
        <v>350000</v>
      </c>
      <c r="I121" s="7" t="n">
        <f aca="false">G121+H121</f>
        <v>1371727.32293407</v>
      </c>
      <c r="J121" s="7" t="n">
        <f aca="false">D121</f>
        <v>3075.28349467391</v>
      </c>
      <c r="K121" s="7" t="n">
        <f aca="false">K120*(1+(B$13/12))</f>
        <v>4748.82078132126</v>
      </c>
      <c r="L121" s="7" t="n">
        <f aca="false">K121+J121</f>
        <v>7824.10427599518</v>
      </c>
      <c r="M121" s="7" t="n">
        <f aca="false">M120*(1+(B$13/12))</f>
        <v>14875.526914996</v>
      </c>
      <c r="N121" s="7" t="n">
        <f aca="false">M121-L121</f>
        <v>7051.42263900079</v>
      </c>
      <c r="O121" s="12" t="n">
        <f aca="false">12*N121/I121</f>
        <v>0.0616865103240905</v>
      </c>
      <c r="P121" s="12" t="n">
        <f aca="false">O121-B$14</f>
        <v>0.0116865103240905</v>
      </c>
      <c r="Q121" s="7" t="n">
        <f aca="false">K121+C121</f>
        <v>13642.1455057246</v>
      </c>
      <c r="R121" s="7" t="n">
        <f aca="false">R120*(1+(B$13/12))</f>
        <v>14875.526914996</v>
      </c>
      <c r="S121" s="13" t="n">
        <f aca="false">R121-Q121</f>
        <v>1233.38140927137</v>
      </c>
    </row>
    <row r="122" customFormat="false" ht="12.8" hidden="false" customHeight="false" outlineLevel="0" collapsed="false">
      <c r="A122" s="11" t="n">
        <f aca="false">A121+ORG.OPENOFFICE.DAYSINMONTH(A121)</f>
        <v>47484</v>
      </c>
      <c r="B122" s="6" t="n">
        <f aca="false">B121+1</f>
        <v>106</v>
      </c>
      <c r="C122" s="7" t="n">
        <f aca="false">-1 *PMT(B$7/12, 240, B$5)</f>
        <v>8893.32472440334</v>
      </c>
      <c r="D122" s="7" t="n">
        <f aca="false">-1 * IPMT(B$7/12, B122, 240, B$5)</f>
        <v>3057.10211583101</v>
      </c>
      <c r="E122" s="7" t="n">
        <f aca="false">-1 * PPMT(B$7/12, B122, 240, B$5)</f>
        <v>5836.22260857233</v>
      </c>
      <c r="F122" s="7" t="n">
        <f aca="false">F121+D122</f>
        <v>415128.875244111</v>
      </c>
      <c r="G122" s="7" t="n">
        <f aca="false">E122+G121</f>
        <v>1027563.54554264</v>
      </c>
      <c r="H122" s="7" t="n">
        <f aca="false">H121+B$2*B$13/12</f>
        <v>353333.333333333</v>
      </c>
      <c r="I122" s="7" t="n">
        <f aca="false">G122+H122</f>
        <v>1380896.87887598</v>
      </c>
      <c r="J122" s="7" t="n">
        <f aca="false">D122</f>
        <v>3057.10211583101</v>
      </c>
      <c r="K122" s="7" t="n">
        <f aca="false">K121*(1+(B$13/12))</f>
        <v>4756.73548262347</v>
      </c>
      <c r="L122" s="7" t="n">
        <f aca="false">K122+J122</f>
        <v>7813.83759845447</v>
      </c>
      <c r="M122" s="7" t="n">
        <f aca="false">M121*(1+(B$13/12))</f>
        <v>14900.3194598543</v>
      </c>
      <c r="N122" s="7" t="n">
        <f aca="false">M122-L122</f>
        <v>7086.48186139982</v>
      </c>
      <c r="O122" s="12" t="n">
        <f aca="false">12*N122/I122</f>
        <v>0.0615815587953367</v>
      </c>
      <c r="P122" s="12" t="n">
        <f aca="false">O122-B$14</f>
        <v>0.0115815587953367</v>
      </c>
      <c r="Q122" s="7" t="n">
        <f aca="false">K122+C122</f>
        <v>13650.0602070268</v>
      </c>
      <c r="R122" s="7" t="n">
        <f aca="false">R121*(1+(B$13/12))</f>
        <v>14900.3194598543</v>
      </c>
      <c r="S122" s="13" t="n">
        <f aca="false">R122-Q122</f>
        <v>1250.25925282749</v>
      </c>
    </row>
    <row r="123" customFormat="false" ht="12.8" hidden="false" customHeight="false" outlineLevel="0" collapsed="false">
      <c r="A123" s="11" t="n">
        <f aca="false">A122+ORG.OPENOFFICE.DAYSINMONTH(A122)</f>
        <v>47515</v>
      </c>
      <c r="B123" s="6" t="n">
        <f aca="false">B122+1</f>
        <v>107</v>
      </c>
      <c r="C123" s="7" t="n">
        <f aca="false">-1 *PMT(B$7/12, 240, B$5)</f>
        <v>8893.32472440334</v>
      </c>
      <c r="D123" s="7" t="n">
        <f aca="false">-1 * IPMT(B$7/12, B123, 240, B$5)</f>
        <v>3038.86392017922</v>
      </c>
      <c r="E123" s="7" t="n">
        <f aca="false">-1 * PPMT(B$7/12, B123, 240, B$5)</f>
        <v>5854.46080422412</v>
      </c>
      <c r="F123" s="7" t="n">
        <f aca="false">F122+D123</f>
        <v>418167.73916429</v>
      </c>
      <c r="G123" s="7" t="n">
        <f aca="false">E123+G122</f>
        <v>1033418.00634687</v>
      </c>
      <c r="H123" s="7" t="n">
        <f aca="false">H122+B$2*B$13/12</f>
        <v>356666.666666666</v>
      </c>
      <c r="I123" s="7" t="n">
        <f aca="false">G123+H123</f>
        <v>1390084.67301353</v>
      </c>
      <c r="J123" s="7" t="n">
        <f aca="false">D123</f>
        <v>3038.86392017922</v>
      </c>
      <c r="K123" s="7" t="n">
        <f aca="false">K122*(1+(B$13/12))</f>
        <v>4764.66337509451</v>
      </c>
      <c r="L123" s="7" t="n">
        <f aca="false">K123+J123</f>
        <v>7803.52729527372</v>
      </c>
      <c r="M123" s="7" t="n">
        <f aca="false">M122*(1+(B$13/12))</f>
        <v>14925.1533256207</v>
      </c>
      <c r="N123" s="7" t="n">
        <f aca="false">M123-L123</f>
        <v>7121.62603034699</v>
      </c>
      <c r="O123" s="12" t="n">
        <f aca="false">12*N123/I123</f>
        <v>0.0614779185924683</v>
      </c>
      <c r="P123" s="12" t="n">
        <f aca="false">O123-B$14</f>
        <v>0.0114779185924683</v>
      </c>
      <c r="Q123" s="7" t="n">
        <f aca="false">K123+C123</f>
        <v>13657.9880994978</v>
      </c>
      <c r="R123" s="7" t="n">
        <f aca="false">R122*(1+(B$13/12))</f>
        <v>14925.1533256207</v>
      </c>
      <c r="S123" s="13" t="n">
        <f aca="false">R123-Q123</f>
        <v>1267.16522612288</v>
      </c>
    </row>
    <row r="124" customFormat="false" ht="12.8" hidden="false" customHeight="false" outlineLevel="0" collapsed="false">
      <c r="A124" s="11" t="n">
        <f aca="false">A123+ORG.OPENOFFICE.DAYSINMONTH(A123)</f>
        <v>47543</v>
      </c>
      <c r="B124" s="6" t="n">
        <f aca="false">B123+1</f>
        <v>108</v>
      </c>
      <c r="C124" s="7" t="n">
        <f aca="false">-1 *PMT(B$7/12, 240, B$5)</f>
        <v>8893.32472440334</v>
      </c>
      <c r="D124" s="7" t="n">
        <f aca="false">-1 * IPMT(B$7/12, B124, 240, B$5)</f>
        <v>3020.56873016602</v>
      </c>
      <c r="E124" s="7" t="n">
        <f aca="false">-1 * PPMT(B$7/12, B124, 240, B$5)</f>
        <v>5872.75599423732</v>
      </c>
      <c r="F124" s="7" t="n">
        <f aca="false">F123+D124</f>
        <v>421188.307894456</v>
      </c>
      <c r="G124" s="7" t="n">
        <f aca="false">E124+G123</f>
        <v>1039290.7623411</v>
      </c>
      <c r="H124" s="7" t="n">
        <f aca="false">H123+B$2*B$13/12</f>
        <v>360000</v>
      </c>
      <c r="I124" s="7" t="n">
        <f aca="false">G124+H124</f>
        <v>1399290.7623411</v>
      </c>
      <c r="J124" s="7" t="n">
        <f aca="false">D124</f>
        <v>3020.56873016602</v>
      </c>
      <c r="K124" s="7" t="n">
        <f aca="false">K123*(1+(B$13/12))</f>
        <v>4772.60448071966</v>
      </c>
      <c r="L124" s="7" t="n">
        <f aca="false">K124+J124</f>
        <v>7793.17321088568</v>
      </c>
      <c r="M124" s="7" t="n">
        <f aca="false">M123*(1+(B$13/12))</f>
        <v>14950.0285811634</v>
      </c>
      <c r="N124" s="7" t="n">
        <f aca="false">M124-L124</f>
        <v>7156.85537027774</v>
      </c>
      <c r="O124" s="12" t="n">
        <f aca="false">12*N124/I124</f>
        <v>0.061375567362173</v>
      </c>
      <c r="P124" s="12" t="n">
        <f aca="false">O124-B$14</f>
        <v>0.011375567362173</v>
      </c>
      <c r="Q124" s="7" t="n">
        <f aca="false">K124+C124</f>
        <v>13665.929205123</v>
      </c>
      <c r="R124" s="7" t="n">
        <f aca="false">R123*(1+(B$13/12))</f>
        <v>14950.0285811634</v>
      </c>
      <c r="S124" s="13" t="n">
        <f aca="false">R124-Q124</f>
        <v>1284.09937604042</v>
      </c>
      <c r="T124" s="7" t="n">
        <f aca="false">SUM(S113:S124)</f>
        <v>14297.7143294299</v>
      </c>
    </row>
    <row r="125" customFormat="false" ht="12.8" hidden="false" customHeight="false" outlineLevel="0" collapsed="false">
      <c r="A125" s="11" t="n">
        <f aca="false">A124+ORG.OPENOFFICE.DAYSINMONTH(A124)</f>
        <v>47574</v>
      </c>
      <c r="B125" s="6" t="n">
        <f aca="false">B124+1</f>
        <v>109</v>
      </c>
      <c r="C125" s="7" t="n">
        <f aca="false">-1 *PMT(B$7/12, 240, B$5)</f>
        <v>8893.32472440334</v>
      </c>
      <c r="D125" s="7" t="n">
        <f aca="false">-1 * IPMT(B$7/12, B125, 240, B$5)</f>
        <v>3002.21636768402</v>
      </c>
      <c r="E125" s="7" t="n">
        <f aca="false">-1 * PPMT(B$7/12, B125, 240, B$5)</f>
        <v>5891.10835671931</v>
      </c>
      <c r="F125" s="7" t="n">
        <f aca="false">F124+D125</f>
        <v>424190.52426214</v>
      </c>
      <c r="G125" s="7" t="n">
        <f aca="false">E125+G124</f>
        <v>1045181.87069782</v>
      </c>
      <c r="H125" s="7" t="n">
        <f aca="false">H124+B$2*B$13/12</f>
        <v>363333.333333333</v>
      </c>
      <c r="I125" s="7" t="n">
        <f aca="false">G125+H125</f>
        <v>1408515.20403116</v>
      </c>
      <c r="J125" s="7" t="n">
        <f aca="false">D125</f>
        <v>3002.21636768402</v>
      </c>
      <c r="K125" s="7" t="n">
        <f aca="false">K124*(1+(B$13/12))</f>
        <v>4780.55882152086</v>
      </c>
      <c r="L125" s="7" t="n">
        <f aca="false">K125+J125</f>
        <v>7782.77518920489</v>
      </c>
      <c r="M125" s="7" t="n">
        <f aca="false">M124*(1+(B$13/12))</f>
        <v>14974.9452954654</v>
      </c>
      <c r="N125" s="7" t="n">
        <f aca="false">M125-L125</f>
        <v>7192.17010626047</v>
      </c>
      <c r="O125" s="12" t="n">
        <f aca="false">12*N125/I125</f>
        <v>0.0612744832488273</v>
      </c>
      <c r="P125" s="12" t="n">
        <f aca="false">O125-B$14</f>
        <v>0.0112744832488273</v>
      </c>
      <c r="Q125" s="7" t="n">
        <f aca="false">K125+C125</f>
        <v>13673.8835459242</v>
      </c>
      <c r="R125" s="7" t="n">
        <f aca="false">R124*(1+(B$13/12))</f>
        <v>14974.9452954654</v>
      </c>
      <c r="S125" s="13" t="n">
        <f aca="false">R125-Q125</f>
        <v>1301.06174954116</v>
      </c>
    </row>
    <row r="126" customFormat="false" ht="12.8" hidden="false" customHeight="false" outlineLevel="0" collapsed="false">
      <c r="A126" s="11" t="n">
        <f aca="false">A125+ORG.OPENOFFICE.DAYSINMONTH(A125)</f>
        <v>47604</v>
      </c>
      <c r="B126" s="6" t="n">
        <f aca="false">B125+1</f>
        <v>110</v>
      </c>
      <c r="C126" s="7" t="n">
        <f aca="false">-1 *PMT(B$7/12, 240, B$5)</f>
        <v>8893.32472440334</v>
      </c>
      <c r="D126" s="7" t="n">
        <f aca="false">-1 * IPMT(B$7/12, B126, 240, B$5)</f>
        <v>2983.80665406928</v>
      </c>
      <c r="E126" s="7" t="n">
        <f aca="false">-1 * PPMT(B$7/12, B126, 240, B$5)</f>
        <v>5909.51807033406</v>
      </c>
      <c r="F126" s="7" t="n">
        <f aca="false">F125+D126</f>
        <v>427174.330916209</v>
      </c>
      <c r="G126" s="7" t="n">
        <f aca="false">E126+G125</f>
        <v>1051091.38876816</v>
      </c>
      <c r="H126" s="7" t="n">
        <f aca="false">H125+B$2*B$13/12</f>
        <v>366666.666666666</v>
      </c>
      <c r="I126" s="7" t="n">
        <f aca="false">G126+H126</f>
        <v>1417758.05543482</v>
      </c>
      <c r="J126" s="7" t="n">
        <f aca="false">D126</f>
        <v>2983.80665406928</v>
      </c>
      <c r="K126" s="7" t="n">
        <f aca="false">K125*(1+(B$13/12))</f>
        <v>4788.52641955673</v>
      </c>
      <c r="L126" s="7" t="n">
        <f aca="false">K126+J126</f>
        <v>7772.33307362601</v>
      </c>
      <c r="M126" s="7" t="n">
        <f aca="false">M125*(1+(B$13/12))</f>
        <v>14999.9035376245</v>
      </c>
      <c r="N126" s="7" t="n">
        <f aca="false">M126-L126</f>
        <v>7227.57046399846</v>
      </c>
      <c r="O126" s="12" t="n">
        <f aca="false">12*N126/I126</f>
        <v>0.0611746448807031</v>
      </c>
      <c r="P126" s="12" t="n">
        <f aca="false">O126-B$14</f>
        <v>0.0111746448807031</v>
      </c>
      <c r="Q126" s="7" t="n">
        <f aca="false">K126+C126</f>
        <v>13681.8511439601</v>
      </c>
      <c r="R126" s="7" t="n">
        <f aca="false">R125*(1+(B$13/12))</f>
        <v>14999.9035376245</v>
      </c>
      <c r="S126" s="13" t="n">
        <f aca="false">R126-Q126</f>
        <v>1318.0523936644</v>
      </c>
    </row>
    <row r="127" customFormat="false" ht="12.8" hidden="false" customHeight="false" outlineLevel="0" collapsed="false">
      <c r="A127" s="11" t="n">
        <f aca="false">A126+ORG.OPENOFFICE.DAYSINMONTH(A126)</f>
        <v>47635</v>
      </c>
      <c r="B127" s="6" t="n">
        <f aca="false">B126+1</f>
        <v>111</v>
      </c>
      <c r="C127" s="7" t="n">
        <f aca="false">-1 *PMT(B$7/12, 240, B$5)</f>
        <v>8893.32472440334</v>
      </c>
      <c r="D127" s="7" t="n">
        <f aca="false">-1 * IPMT(B$7/12, B127, 240, B$5)</f>
        <v>2965.33941009948</v>
      </c>
      <c r="E127" s="7" t="n">
        <f aca="false">-1 * PPMT(B$7/12, B127, 240, B$5)</f>
        <v>5927.98531430385</v>
      </c>
      <c r="F127" s="7" t="n">
        <f aca="false">F126+D127</f>
        <v>430139.670326309</v>
      </c>
      <c r="G127" s="7" t="n">
        <f aca="false">E127+G126</f>
        <v>1057019.37408246</v>
      </c>
      <c r="H127" s="7" t="n">
        <f aca="false">H126+B$2*B$13/12</f>
        <v>370000</v>
      </c>
      <c r="I127" s="7" t="n">
        <f aca="false">G127+H127</f>
        <v>1427019.37408246</v>
      </c>
      <c r="J127" s="7" t="n">
        <f aca="false">D127</f>
        <v>2965.33941009948</v>
      </c>
      <c r="K127" s="7" t="n">
        <f aca="false">K126*(1+(B$13/12))</f>
        <v>4796.50729692266</v>
      </c>
      <c r="L127" s="7" t="n">
        <f aca="false">K127+J127</f>
        <v>7761.84670702214</v>
      </c>
      <c r="M127" s="7" t="n">
        <f aca="false">M126*(1+(B$13/12))</f>
        <v>15024.9033768538</v>
      </c>
      <c r="N127" s="7" t="n">
        <f aca="false">M127-L127</f>
        <v>7263.0566698317</v>
      </c>
      <c r="O127" s="12" t="n">
        <f aca="false">12*N127/I127</f>
        <v>0.0610760313566311</v>
      </c>
      <c r="P127" s="12" t="n">
        <f aca="false">O127-B$14</f>
        <v>0.0110760313566311</v>
      </c>
      <c r="Q127" s="7" t="n">
        <f aca="false">K127+C127</f>
        <v>13689.832021326</v>
      </c>
      <c r="R127" s="7" t="n">
        <f aca="false">R126*(1+(B$13/12))</f>
        <v>15024.9033768538</v>
      </c>
      <c r="S127" s="13" t="n">
        <f aca="false">R127-Q127</f>
        <v>1335.07135552785</v>
      </c>
    </row>
    <row r="128" customFormat="false" ht="12.8" hidden="false" customHeight="false" outlineLevel="0" collapsed="false">
      <c r="A128" s="11" t="n">
        <f aca="false">A127+ORG.OPENOFFICE.DAYSINMONTH(A127)</f>
        <v>47665</v>
      </c>
      <c r="B128" s="6" t="n">
        <f aca="false">B127+1</f>
        <v>112</v>
      </c>
      <c r="C128" s="7" t="n">
        <f aca="false">-1 *PMT(B$7/12, 240, B$5)</f>
        <v>8893.32472440334</v>
      </c>
      <c r="D128" s="7" t="n">
        <f aca="false">-1 * IPMT(B$7/12, B128, 240, B$5)</f>
        <v>2946.81445599228</v>
      </c>
      <c r="E128" s="7" t="n">
        <f aca="false">-1 * PPMT(B$7/12, B128, 240, B$5)</f>
        <v>5946.51026841105</v>
      </c>
      <c r="F128" s="7" t="n">
        <f aca="false">F127+D128</f>
        <v>433086.484782301</v>
      </c>
      <c r="G128" s="7" t="n">
        <f aca="false">E128+G127</f>
        <v>1062965.88435087</v>
      </c>
      <c r="H128" s="7" t="n">
        <f aca="false">H127+B$2*B$13/12</f>
        <v>373333.333333333</v>
      </c>
      <c r="I128" s="7" t="n">
        <f aca="false">G128+H128</f>
        <v>1436299.21768421</v>
      </c>
      <c r="J128" s="7" t="n">
        <f aca="false">D128</f>
        <v>2946.81445599228</v>
      </c>
      <c r="K128" s="7" t="n">
        <f aca="false">K127*(1+(B$13/12))</f>
        <v>4804.50147575086</v>
      </c>
      <c r="L128" s="7" t="n">
        <f aca="false">K128+J128</f>
        <v>7751.31593174315</v>
      </c>
      <c r="M128" s="7" t="n">
        <f aca="false">M127*(1+(B$13/12))</f>
        <v>15049.9448824819</v>
      </c>
      <c r="N128" s="7" t="n">
        <f aca="false">M128-L128</f>
        <v>7298.62895073879</v>
      </c>
      <c r="O128" s="12" t="n">
        <f aca="false">12*N128/I128</f>
        <v>0.0609786222331023</v>
      </c>
      <c r="P128" s="12" t="n">
        <f aca="false">O128-B$14</f>
        <v>0.0109786222331023</v>
      </c>
      <c r="Q128" s="7" t="n">
        <f aca="false">K128+C128</f>
        <v>13697.8262001542</v>
      </c>
      <c r="R128" s="7" t="n">
        <f aca="false">R127*(1+(B$13/12))</f>
        <v>15049.9448824819</v>
      </c>
      <c r="S128" s="13" t="n">
        <f aca="false">R128-Q128</f>
        <v>1352.11868232774</v>
      </c>
    </row>
    <row r="129" customFormat="false" ht="12.8" hidden="false" customHeight="false" outlineLevel="0" collapsed="false">
      <c r="A129" s="11" t="n">
        <f aca="false">A128+ORG.OPENOFFICE.DAYSINMONTH(A128)</f>
        <v>47696</v>
      </c>
      <c r="B129" s="6" t="n">
        <f aca="false">B128+1</f>
        <v>113</v>
      </c>
      <c r="C129" s="7" t="n">
        <f aca="false">-1 *PMT(B$7/12, 240, B$5)</f>
        <v>8893.32472440334</v>
      </c>
      <c r="D129" s="7" t="n">
        <f aca="false">-1 * IPMT(B$7/12, B129, 240, B$5)</f>
        <v>2928.2316114035</v>
      </c>
      <c r="E129" s="7" t="n">
        <f aca="false">-1 * PPMT(B$7/12, B129, 240, B$5)</f>
        <v>5965.09311299984</v>
      </c>
      <c r="F129" s="7" t="n">
        <f aca="false">F128+D129</f>
        <v>436014.716393705</v>
      </c>
      <c r="G129" s="7" t="n">
        <f aca="false">E129+G128</f>
        <v>1068930.97746387</v>
      </c>
      <c r="H129" s="7" t="n">
        <f aca="false">H128+B$2*B$13/12</f>
        <v>376666.666666666</v>
      </c>
      <c r="I129" s="7" t="n">
        <f aca="false">G129+H129</f>
        <v>1445597.64413054</v>
      </c>
      <c r="J129" s="7" t="n">
        <f aca="false">D129</f>
        <v>2928.2316114035</v>
      </c>
      <c r="K129" s="7" t="n">
        <f aca="false">K128*(1+(B$13/12))</f>
        <v>4812.50897821045</v>
      </c>
      <c r="L129" s="7" t="n">
        <f aca="false">K129+J129</f>
        <v>7740.74058961395</v>
      </c>
      <c r="M129" s="7" t="n">
        <f aca="false">M128*(1+(B$13/12))</f>
        <v>15075.0281239527</v>
      </c>
      <c r="N129" s="7" t="n">
        <f aca="false">M129-L129</f>
        <v>7334.28753433879</v>
      </c>
      <c r="O129" s="12" t="n">
        <f aca="false">12*N129/I129</f>
        <v>0.060882397511792</v>
      </c>
      <c r="P129" s="12" t="n">
        <f aca="false">O129-B$14</f>
        <v>0.010882397511792</v>
      </c>
      <c r="Q129" s="7" t="n">
        <f aca="false">K129+C129</f>
        <v>13705.8337026138</v>
      </c>
      <c r="R129" s="7" t="n">
        <f aca="false">R128*(1+(B$13/12))</f>
        <v>15075.0281239527</v>
      </c>
      <c r="S129" s="13" t="n">
        <f aca="false">R129-Q129</f>
        <v>1369.19442133895</v>
      </c>
    </row>
    <row r="130" customFormat="false" ht="12.8" hidden="false" customHeight="false" outlineLevel="0" collapsed="false">
      <c r="A130" s="11" t="n">
        <f aca="false">A129+ORG.OPENOFFICE.DAYSINMONTH(A129)</f>
        <v>47727</v>
      </c>
      <c r="B130" s="6" t="n">
        <f aca="false">B129+1</f>
        <v>114</v>
      </c>
      <c r="C130" s="7" t="n">
        <f aca="false">-1 *PMT(B$7/12, 240, B$5)</f>
        <v>8893.32472440334</v>
      </c>
      <c r="D130" s="7" t="n">
        <f aca="false">-1 * IPMT(B$7/12, B130, 240, B$5)</f>
        <v>2909.59069542537</v>
      </c>
      <c r="E130" s="7" t="n">
        <f aca="false">-1 * PPMT(B$7/12, B130, 240, B$5)</f>
        <v>5983.73402897796</v>
      </c>
      <c r="F130" s="7" t="n">
        <f aca="false">F129+D130</f>
        <v>438924.30708913</v>
      </c>
      <c r="G130" s="7" t="n">
        <f aca="false">E130+G129</f>
        <v>1074914.71149285</v>
      </c>
      <c r="H130" s="7" t="n">
        <f aca="false">H129+B$2*B$13/12</f>
        <v>380000</v>
      </c>
      <c r="I130" s="7" t="n">
        <f aca="false">G130+H130</f>
        <v>1454914.71149285</v>
      </c>
      <c r="J130" s="7" t="n">
        <f aca="false">D130</f>
        <v>2909.59069542537</v>
      </c>
      <c r="K130" s="7" t="n">
        <f aca="false">K129*(1+(B$13/12))</f>
        <v>4820.52982650747</v>
      </c>
      <c r="L130" s="7" t="n">
        <f aca="false">K130+J130</f>
        <v>7730.12052193284</v>
      </c>
      <c r="M130" s="7" t="n">
        <f aca="false">M129*(1+(B$13/12))</f>
        <v>15100.153170826</v>
      </c>
      <c r="N130" s="7" t="n">
        <f aca="false">M130-L130</f>
        <v>7370.03264889315</v>
      </c>
      <c r="O130" s="12" t="n">
        <f aca="false">12*N130/I130</f>
        <v>0.0607873376274899</v>
      </c>
      <c r="P130" s="12" t="n">
        <f aca="false">O130-B$14</f>
        <v>0.0107873376274899</v>
      </c>
      <c r="Q130" s="7" t="n">
        <f aca="false">K130+C130</f>
        <v>13713.8545509108</v>
      </c>
      <c r="R130" s="7" t="n">
        <f aca="false">R129*(1+(B$13/12))</f>
        <v>15100.153170826</v>
      </c>
      <c r="S130" s="13" t="n">
        <f aca="false">R130-Q130</f>
        <v>1386.29861991519</v>
      </c>
    </row>
    <row r="131" customFormat="false" ht="12.8" hidden="false" customHeight="false" outlineLevel="0" collapsed="false">
      <c r="A131" s="11" t="n">
        <f aca="false">A130+ORG.OPENOFFICE.DAYSINMONTH(A130)</f>
        <v>47757</v>
      </c>
      <c r="B131" s="6" t="n">
        <f aca="false">B130+1</f>
        <v>115</v>
      </c>
      <c r="C131" s="7" t="n">
        <f aca="false">-1 *PMT(B$7/12, 240, B$5)</f>
        <v>8893.32472440334</v>
      </c>
      <c r="D131" s="7" t="n">
        <f aca="false">-1 * IPMT(B$7/12, B131, 240, B$5)</f>
        <v>2890.89152658482</v>
      </c>
      <c r="E131" s="7" t="n">
        <f aca="false">-1 * PPMT(B$7/12, B131, 240, B$5)</f>
        <v>6002.43319781852</v>
      </c>
      <c r="F131" s="7" t="n">
        <f aca="false">F130+D131</f>
        <v>441815.198615715</v>
      </c>
      <c r="G131" s="7" t="n">
        <f aca="false">E131+G130</f>
        <v>1080917.14469067</v>
      </c>
      <c r="H131" s="7" t="n">
        <f aca="false">H130+B$2*B$13/12</f>
        <v>383333.333333333</v>
      </c>
      <c r="I131" s="7" t="n">
        <f aca="false">G131+H131</f>
        <v>1464250.478024</v>
      </c>
      <c r="J131" s="7" t="n">
        <f aca="false">D131</f>
        <v>2890.89152658482</v>
      </c>
      <c r="K131" s="7" t="n">
        <f aca="false">K130*(1+(B$13/12))</f>
        <v>4828.56404288498</v>
      </c>
      <c r="L131" s="7" t="n">
        <f aca="false">K131+J131</f>
        <v>7719.4555694698</v>
      </c>
      <c r="M131" s="7" t="n">
        <f aca="false">M130*(1+(B$13/12))</f>
        <v>15125.3200927774</v>
      </c>
      <c r="N131" s="7" t="n">
        <f aca="false">M131-L131</f>
        <v>7405.86452330758</v>
      </c>
      <c r="O131" s="12" t="n">
        <f aca="false">12*N131/I131</f>
        <v>0.0606934234364199</v>
      </c>
      <c r="P131" s="12" t="n">
        <f aca="false">O131-B$14</f>
        <v>0.0106934234364199</v>
      </c>
      <c r="Q131" s="7" t="n">
        <f aca="false">K131+C131</f>
        <v>13721.8887672883</v>
      </c>
      <c r="R131" s="7" t="n">
        <f aca="false">R130*(1+(B$13/12))</f>
        <v>15125.3200927774</v>
      </c>
      <c r="S131" s="13" t="n">
        <f aca="false">R131-Q131</f>
        <v>1403.43132548906</v>
      </c>
    </row>
    <row r="132" customFormat="false" ht="12.8" hidden="false" customHeight="false" outlineLevel="0" collapsed="false">
      <c r="A132" s="11" t="n">
        <f aca="false">A131+ORG.OPENOFFICE.DAYSINMONTH(A131)</f>
        <v>47788</v>
      </c>
      <c r="B132" s="6" t="n">
        <f aca="false">B131+1</f>
        <v>116</v>
      </c>
      <c r="C132" s="7" t="n">
        <f aca="false">-1 *PMT(B$7/12, 240, B$5)</f>
        <v>8893.32472440334</v>
      </c>
      <c r="D132" s="7" t="n">
        <f aca="false">-1 * IPMT(B$7/12, B132, 240, B$5)</f>
        <v>2872.13392284163</v>
      </c>
      <c r="E132" s="7" t="n">
        <f aca="false">-1 * PPMT(B$7/12, B132, 240, B$5)</f>
        <v>6021.1908015617</v>
      </c>
      <c r="F132" s="7" t="n">
        <f aca="false">F131+D132</f>
        <v>444687.332538557</v>
      </c>
      <c r="G132" s="7" t="n">
        <f aca="false">E132+G131</f>
        <v>1086938.33549223</v>
      </c>
      <c r="H132" s="7" t="n">
        <f aca="false">H131+B$2*B$13/12</f>
        <v>386666.666666666</v>
      </c>
      <c r="I132" s="7" t="n">
        <f aca="false">G132+H132</f>
        <v>1473605.0021589</v>
      </c>
      <c r="J132" s="7" t="n">
        <f aca="false">D132</f>
        <v>2872.13392284163</v>
      </c>
      <c r="K132" s="7" t="n">
        <f aca="false">K131*(1+(B$13/12))</f>
        <v>4836.61164962312</v>
      </c>
      <c r="L132" s="7" t="n">
        <f aca="false">K132+J132</f>
        <v>7708.74557246476</v>
      </c>
      <c r="M132" s="7" t="n">
        <f aca="false">M131*(1+(B$13/12))</f>
        <v>15150.5289595987</v>
      </c>
      <c r="N132" s="7" t="n">
        <f aca="false">M132-L132</f>
        <v>7441.78338713391</v>
      </c>
      <c r="O132" s="12" t="n">
        <f aca="false">12*N132/I132</f>
        <v>0.0606006362049372</v>
      </c>
      <c r="P132" s="12" t="n">
        <f aca="false">O132-B$14</f>
        <v>0.0106006362049372</v>
      </c>
      <c r="Q132" s="7" t="n">
        <f aca="false">K132+C132</f>
        <v>13729.9363740265</v>
      </c>
      <c r="R132" s="7" t="n">
        <f aca="false">R131*(1+(B$13/12))</f>
        <v>15150.5289595987</v>
      </c>
      <c r="S132" s="13" t="n">
        <f aca="false">R132-Q132</f>
        <v>1420.59258557221</v>
      </c>
    </row>
    <row r="133" customFormat="false" ht="12.8" hidden="false" customHeight="false" outlineLevel="0" collapsed="false">
      <c r="A133" s="11" t="n">
        <f aca="false">A132+ORG.OPENOFFICE.DAYSINMONTH(A132)</f>
        <v>47818</v>
      </c>
      <c r="B133" s="6" t="n">
        <f aca="false">B132+1</f>
        <v>117</v>
      </c>
      <c r="C133" s="7" t="n">
        <f aca="false">-1 *PMT(B$7/12, 240, B$5)</f>
        <v>8893.32472440334</v>
      </c>
      <c r="D133" s="7" t="n">
        <f aca="false">-1 * IPMT(B$7/12, B133, 240, B$5)</f>
        <v>2853.31770158675</v>
      </c>
      <c r="E133" s="7" t="n">
        <f aca="false">-1 * PPMT(B$7/12, B133, 240, B$5)</f>
        <v>6040.00702281658</v>
      </c>
      <c r="F133" s="7" t="n">
        <f aca="false">F132+D133</f>
        <v>447540.650240143</v>
      </c>
      <c r="G133" s="7" t="n">
        <f aca="false">E133+G132</f>
        <v>1092978.34251505</v>
      </c>
      <c r="H133" s="7" t="n">
        <f aca="false">H132+B$2*B$13/12</f>
        <v>390000</v>
      </c>
      <c r="I133" s="7" t="n">
        <f aca="false">G133+H133</f>
        <v>1482978.34251505</v>
      </c>
      <c r="J133" s="7" t="n">
        <f aca="false">D133</f>
        <v>2853.31770158675</v>
      </c>
      <c r="K133" s="7" t="n">
        <f aca="false">K132*(1+(B$13/12))</f>
        <v>4844.67266903916</v>
      </c>
      <c r="L133" s="7" t="n">
        <f aca="false">K133+J133</f>
        <v>7697.99037062591</v>
      </c>
      <c r="M133" s="7" t="n">
        <f aca="false">M132*(1+(B$13/12))</f>
        <v>15175.779841198</v>
      </c>
      <c r="N133" s="7" t="n">
        <f aca="false">M133-L133</f>
        <v>7477.78947057209</v>
      </c>
      <c r="O133" s="12" t="n">
        <f aca="false">12*N133/I133</f>
        <v>0.0605089575985865</v>
      </c>
      <c r="P133" s="12" t="n">
        <f aca="false">O133-B$14</f>
        <v>0.0105089575985865</v>
      </c>
      <c r="Q133" s="7" t="n">
        <f aca="false">K133+C133</f>
        <v>13737.9973934425</v>
      </c>
      <c r="R133" s="7" t="n">
        <f aca="false">R132*(1+(B$13/12))</f>
        <v>15175.779841198</v>
      </c>
      <c r="S133" s="13" t="n">
        <f aca="false">R133-Q133</f>
        <v>1437.7824477555</v>
      </c>
    </row>
    <row r="134" customFormat="false" ht="12.8" hidden="false" customHeight="false" outlineLevel="0" collapsed="false">
      <c r="A134" s="11" t="n">
        <f aca="false">A133+ORG.OPENOFFICE.DAYSINMONTH(A133)</f>
        <v>47849</v>
      </c>
      <c r="B134" s="6" t="n">
        <f aca="false">B133+1</f>
        <v>118</v>
      </c>
      <c r="C134" s="7" t="n">
        <f aca="false">-1 *PMT(B$7/12, 240, B$5)</f>
        <v>8893.32472440334</v>
      </c>
      <c r="D134" s="7" t="n">
        <f aca="false">-1 * IPMT(B$7/12, B134, 240, B$5)</f>
        <v>2834.44267964045</v>
      </c>
      <c r="E134" s="7" t="n">
        <f aca="false">-1 * PPMT(B$7/12, B134, 240, B$5)</f>
        <v>6058.88204476288</v>
      </c>
      <c r="F134" s="7" t="n">
        <f aca="false">F133+D134</f>
        <v>450375.092919784</v>
      </c>
      <c r="G134" s="7" t="n">
        <f aca="false">E134+G133</f>
        <v>1099037.22455981</v>
      </c>
      <c r="H134" s="7" t="n">
        <f aca="false">H133+B$2*B$13/12</f>
        <v>393333.333333333</v>
      </c>
      <c r="I134" s="7" t="n">
        <f aca="false">G134+H134</f>
        <v>1492370.55789314</v>
      </c>
      <c r="J134" s="7" t="n">
        <f aca="false">D134</f>
        <v>2834.44267964045</v>
      </c>
      <c r="K134" s="7" t="n">
        <f aca="false">K133*(1+(B$13/12))</f>
        <v>4852.74712348756</v>
      </c>
      <c r="L134" s="7" t="n">
        <f aca="false">K134+J134</f>
        <v>7687.18980312801</v>
      </c>
      <c r="M134" s="7" t="n">
        <f aca="false">M133*(1+(B$13/12))</f>
        <v>15201.0728076</v>
      </c>
      <c r="N134" s="7" t="n">
        <f aca="false">M134-L134</f>
        <v>7513.88300447199</v>
      </c>
      <c r="O134" s="12" t="n">
        <f aca="false">12*N134/I134</f>
        <v>0.0604183696715089</v>
      </c>
      <c r="P134" s="12" t="n">
        <f aca="false">O134-B$14</f>
        <v>0.0104183696715089</v>
      </c>
      <c r="Q134" s="7" t="n">
        <f aca="false">K134+C134</f>
        <v>13746.0718478909</v>
      </c>
      <c r="R134" s="7" t="n">
        <f aca="false">R133*(1+(B$13/12))</f>
        <v>15201.0728076</v>
      </c>
      <c r="S134" s="13" t="n">
        <f aca="false">R134-Q134</f>
        <v>1455.0009597091</v>
      </c>
    </row>
    <row r="135" customFormat="false" ht="12.8" hidden="false" customHeight="false" outlineLevel="0" collapsed="false">
      <c r="A135" s="11" t="n">
        <f aca="false">A134+ORG.OPENOFFICE.DAYSINMONTH(A134)</f>
        <v>47880</v>
      </c>
      <c r="B135" s="6" t="n">
        <f aca="false">B134+1</f>
        <v>119</v>
      </c>
      <c r="C135" s="7" t="n">
        <f aca="false">-1 *PMT(B$7/12, 240, B$5)</f>
        <v>8893.32472440334</v>
      </c>
      <c r="D135" s="7" t="n">
        <f aca="false">-1 * IPMT(B$7/12, B135, 240, B$5)</f>
        <v>2815.50867325057</v>
      </c>
      <c r="E135" s="7" t="n">
        <f aca="false">-1 * PPMT(B$7/12, B135, 240, B$5)</f>
        <v>6077.81605115277</v>
      </c>
      <c r="F135" s="7" t="n">
        <f aca="false">F134+D135</f>
        <v>453190.601593034</v>
      </c>
      <c r="G135" s="7" t="n">
        <f aca="false">E135+G134</f>
        <v>1105115.04061096</v>
      </c>
      <c r="H135" s="7" t="n">
        <f aca="false">H134+B$2*B$13/12</f>
        <v>396666.666666666</v>
      </c>
      <c r="I135" s="7" t="n">
        <f aca="false">G135+H135</f>
        <v>1501781.70727763</v>
      </c>
      <c r="J135" s="7" t="n">
        <f aca="false">D135</f>
        <v>2815.50867325057</v>
      </c>
      <c r="K135" s="7" t="n">
        <f aca="false">K134*(1+(B$13/12))</f>
        <v>4860.83503536004</v>
      </c>
      <c r="L135" s="7" t="n">
        <f aca="false">K135+J135</f>
        <v>7676.3437086106</v>
      </c>
      <c r="M135" s="7" t="n">
        <f aca="false">M134*(1+(B$13/12))</f>
        <v>15226.407928946</v>
      </c>
      <c r="N135" s="7" t="n">
        <f aca="false">M135-L135</f>
        <v>7550.06422033539</v>
      </c>
      <c r="O135" s="12" t="n">
        <f aca="false">12*N135/I135</f>
        <v>0.0603288548561843</v>
      </c>
      <c r="P135" s="12" t="n">
        <f aca="false">O135-B$14</f>
        <v>0.0103288548561843</v>
      </c>
      <c r="Q135" s="7" t="n">
        <f aca="false">K135+C135</f>
        <v>13754.1597597634</v>
      </c>
      <c r="R135" s="7" t="n">
        <f aca="false">R134*(1+(B$13/12))</f>
        <v>15226.407928946</v>
      </c>
      <c r="S135" s="13" t="n">
        <f aca="false">R135-Q135</f>
        <v>1472.24816918262</v>
      </c>
    </row>
    <row r="136" customFormat="false" ht="12.8" hidden="false" customHeight="false" outlineLevel="0" collapsed="false">
      <c r="A136" s="11" t="n">
        <f aca="false">A135+ORG.OPENOFFICE.DAYSINMONTH(A135)</f>
        <v>47908</v>
      </c>
      <c r="B136" s="6" t="n">
        <f aca="false">B135+1</f>
        <v>120</v>
      </c>
      <c r="C136" s="7" t="n">
        <f aca="false">-1 *PMT(B$7/12, 240, B$5)</f>
        <v>8893.32472440334</v>
      </c>
      <c r="D136" s="7" t="n">
        <f aca="false">-1 * IPMT(B$7/12, B136, 240, B$5)</f>
        <v>2796.51549809071</v>
      </c>
      <c r="E136" s="7" t="n">
        <f aca="false">-1 * PPMT(B$7/12, B136, 240, B$5)</f>
        <v>6096.80922631262</v>
      </c>
      <c r="F136" s="7" t="n">
        <f aca="false">F135+D136</f>
        <v>455987.117091125</v>
      </c>
      <c r="G136" s="7" t="n">
        <f aca="false">E136+G135</f>
        <v>1111211.84983728</v>
      </c>
      <c r="H136" s="7" t="n">
        <f aca="false">H135+B$2*B$13/12</f>
        <v>400000</v>
      </c>
      <c r="I136" s="7" t="n">
        <f aca="false">G136+H136</f>
        <v>1511211.84983727</v>
      </c>
      <c r="J136" s="7" t="n">
        <f aca="false">D136</f>
        <v>2796.51549809071</v>
      </c>
      <c r="K136" s="7" t="n">
        <f aca="false">K135*(1+(B$13/12))</f>
        <v>4868.93642708564</v>
      </c>
      <c r="L136" s="7" t="n">
        <f aca="false">K136+J136</f>
        <v>7665.45192517635</v>
      </c>
      <c r="M136" s="7" t="n">
        <f aca="false">M135*(1+(B$13/12))</f>
        <v>15251.7852754942</v>
      </c>
      <c r="N136" s="7" t="n">
        <f aca="false">M136-L136</f>
        <v>7586.33335031789</v>
      </c>
      <c r="O136" s="12" t="n">
        <f aca="false">12*N136/I136</f>
        <v>0.0602403959534974</v>
      </c>
      <c r="P136" s="12" t="n">
        <f aca="false">O136-B$14</f>
        <v>0.0102403959534974</v>
      </c>
      <c r="Q136" s="7" t="n">
        <f aca="false">K136+C136</f>
        <v>13762.261151489</v>
      </c>
      <c r="R136" s="7" t="n">
        <f aca="false">R135*(1+(B$13/12))</f>
        <v>15251.7852754942</v>
      </c>
      <c r="S136" s="13" t="n">
        <f aca="false">R136-Q136</f>
        <v>1489.52412400527</v>
      </c>
      <c r="T136" s="7" t="n">
        <f aca="false">SUM(S125:S136)</f>
        <v>16740.3768340291</v>
      </c>
    </row>
    <row r="137" customFormat="false" ht="12.8" hidden="false" customHeight="false" outlineLevel="0" collapsed="false">
      <c r="A137" s="11" t="n">
        <f aca="false">A136+ORG.OPENOFFICE.DAYSINMONTH(A136)</f>
        <v>47939</v>
      </c>
      <c r="B137" s="6" t="n">
        <f aca="false">B136+1</f>
        <v>121</v>
      </c>
      <c r="C137" s="7" t="n">
        <f aca="false">-1 *PMT(B$7/12, 240, B$5)</f>
        <v>8893.32472440334</v>
      </c>
      <c r="D137" s="7" t="n">
        <f aca="false">-1 * IPMT(B$7/12, B137, 240, B$5)</f>
        <v>2777.46296925849</v>
      </c>
      <c r="E137" s="7" t="n">
        <f aca="false">-1 * PPMT(B$7/12, B137, 240, B$5)</f>
        <v>6115.86175514485</v>
      </c>
      <c r="F137" s="7" t="n">
        <f aca="false">F136+D137</f>
        <v>458764.580060383</v>
      </c>
      <c r="G137" s="7" t="n">
        <f aca="false">E137+G136</f>
        <v>1117327.71159242</v>
      </c>
      <c r="H137" s="7" t="n">
        <f aca="false">H136+B$2*B$13/12</f>
        <v>403333.333333333</v>
      </c>
      <c r="I137" s="7" t="n">
        <f aca="false">G137+H137</f>
        <v>1520661.04492575</v>
      </c>
      <c r="J137" s="7" t="n">
        <f aca="false">D137</f>
        <v>2777.46296925849</v>
      </c>
      <c r="K137" s="7" t="n">
        <f aca="false">K136*(1+(B$13/12))</f>
        <v>4877.05132113078</v>
      </c>
      <c r="L137" s="7" t="n">
        <f aca="false">K137+J137</f>
        <v>7654.51429038927</v>
      </c>
      <c r="M137" s="7" t="n">
        <f aca="false">M136*(1+(B$13/12))</f>
        <v>15277.2049176201</v>
      </c>
      <c r="N137" s="7" t="n">
        <f aca="false">M137-L137</f>
        <v>7622.6906272308</v>
      </c>
      <c r="O137" s="12" t="n">
        <f aca="false">12*N137/I137</f>
        <v>0.0601529761231148</v>
      </c>
      <c r="P137" s="12" t="n">
        <f aca="false">O137-B$14</f>
        <v>0.0101529761231148</v>
      </c>
      <c r="Q137" s="7" t="n">
        <f aca="false">K137+C137</f>
        <v>13770.3760455341</v>
      </c>
      <c r="R137" s="7" t="n">
        <f aca="false">R136*(1+(B$13/12))</f>
        <v>15277.2049176201</v>
      </c>
      <c r="S137" s="13" t="n">
        <f aca="false">R137-Q137</f>
        <v>1506.82887208595</v>
      </c>
    </row>
    <row r="138" customFormat="false" ht="12.8" hidden="false" customHeight="false" outlineLevel="0" collapsed="false">
      <c r="A138" s="11" t="n">
        <f aca="false">A137+ORG.OPENOFFICE.DAYSINMONTH(A137)</f>
        <v>47969</v>
      </c>
      <c r="B138" s="6" t="n">
        <f aca="false">B137+1</f>
        <v>122</v>
      </c>
      <c r="C138" s="7" t="n">
        <f aca="false">-1 *PMT(B$7/12, 240, B$5)</f>
        <v>8893.32472440334</v>
      </c>
      <c r="D138" s="7" t="n">
        <f aca="false">-1 * IPMT(B$7/12, B138, 240, B$5)</f>
        <v>2758.35090127366</v>
      </c>
      <c r="E138" s="7" t="n">
        <f aca="false">-1 * PPMT(B$7/12, B138, 240, B$5)</f>
        <v>6134.97382312968</v>
      </c>
      <c r="F138" s="7" t="n">
        <f aca="false">F137+D138</f>
        <v>461522.930961657</v>
      </c>
      <c r="G138" s="7" t="n">
        <f aca="false">E138+G137</f>
        <v>1123462.68541555</v>
      </c>
      <c r="H138" s="7" t="n">
        <f aca="false">H137+B$2*B$13/12</f>
        <v>406666.666666666</v>
      </c>
      <c r="I138" s="7" t="n">
        <f aca="false">G138+H138</f>
        <v>1530129.35208222</v>
      </c>
      <c r="J138" s="7" t="n">
        <f aca="false">D138</f>
        <v>2758.35090127366</v>
      </c>
      <c r="K138" s="7" t="n">
        <f aca="false">K137*(1+(B$13/12))</f>
        <v>4885.17973999933</v>
      </c>
      <c r="L138" s="7" t="n">
        <f aca="false">K138+J138</f>
        <v>7643.53064127299</v>
      </c>
      <c r="M138" s="7" t="n">
        <f aca="false">M137*(1+(B$13/12))</f>
        <v>15302.6669258161</v>
      </c>
      <c r="N138" s="7" t="n">
        <f aca="false">M138-L138</f>
        <v>7659.13628454311</v>
      </c>
      <c r="O138" s="12" t="n">
        <f aca="false">12*N138/I138</f>
        <v>0.0600665788741623</v>
      </c>
      <c r="P138" s="12" t="n">
        <f aca="false">O138-B$14</f>
        <v>0.0100665788741623</v>
      </c>
      <c r="Q138" s="7" t="n">
        <f aca="false">K138+C138</f>
        <v>13778.5044644027</v>
      </c>
      <c r="R138" s="7" t="n">
        <f aca="false">R137*(1+(B$13/12))</f>
        <v>15302.6669258161</v>
      </c>
      <c r="S138" s="13" t="n">
        <f aca="false">R138-Q138</f>
        <v>1524.16246141343</v>
      </c>
    </row>
    <row r="139" customFormat="false" ht="12.8" hidden="false" customHeight="false" outlineLevel="0" collapsed="false">
      <c r="A139" s="11" t="n">
        <f aca="false">A138+ORG.OPENOFFICE.DAYSINMONTH(A138)</f>
        <v>48000</v>
      </c>
      <c r="B139" s="6" t="n">
        <f aca="false">B138+1</f>
        <v>123</v>
      </c>
      <c r="C139" s="7" t="n">
        <f aca="false">-1 *PMT(B$7/12, 240, B$5)</f>
        <v>8893.32472440334</v>
      </c>
      <c r="D139" s="7" t="n">
        <f aca="false">-1 * IPMT(B$7/12, B139, 240, B$5)</f>
        <v>2739.17910807638</v>
      </c>
      <c r="E139" s="7" t="n">
        <f aca="false">-1 * PPMT(B$7/12, B139, 240, B$5)</f>
        <v>6154.14561632696</v>
      </c>
      <c r="F139" s="7" t="n">
        <f aca="false">F138+D139</f>
        <v>464262.110069734</v>
      </c>
      <c r="G139" s="7" t="n">
        <f aca="false">E139+G138</f>
        <v>1129616.83103188</v>
      </c>
      <c r="H139" s="7" t="n">
        <f aca="false">H138+B$2*B$13/12</f>
        <v>409999.999999999</v>
      </c>
      <c r="I139" s="7" t="n">
        <f aca="false">G139+H139</f>
        <v>1539616.83103188</v>
      </c>
      <c r="J139" s="7" t="n">
        <f aca="false">D139</f>
        <v>2739.17910807638</v>
      </c>
      <c r="K139" s="7" t="n">
        <f aca="false">K138*(1+(B$13/12))</f>
        <v>4893.32170623267</v>
      </c>
      <c r="L139" s="7" t="n">
        <f aca="false">K139+J139</f>
        <v>7632.50081430905</v>
      </c>
      <c r="M139" s="7" t="n">
        <f aca="false">M138*(1+(B$13/12))</f>
        <v>15328.1713706925</v>
      </c>
      <c r="N139" s="7" t="n">
        <f aca="false">M139-L139</f>
        <v>7695.67055638342</v>
      </c>
      <c r="O139" s="12" t="n">
        <f aca="false">12*N139/I139</f>
        <v>0.0599811880561918</v>
      </c>
      <c r="P139" s="12" t="n">
        <f aca="false">O139-B$14</f>
        <v>0.00998118805619178</v>
      </c>
      <c r="Q139" s="7" t="n">
        <f aca="false">K139+C139</f>
        <v>13786.646430636</v>
      </c>
      <c r="R139" s="7" t="n">
        <f aca="false">R138*(1+(B$13/12))</f>
        <v>15328.1713706925</v>
      </c>
      <c r="S139" s="13" t="n">
        <f aca="false">R139-Q139</f>
        <v>1541.52494005646</v>
      </c>
    </row>
    <row r="140" customFormat="false" ht="12.8" hidden="false" customHeight="false" outlineLevel="0" collapsed="false">
      <c r="A140" s="11" t="n">
        <f aca="false">A139+ORG.OPENOFFICE.DAYSINMONTH(A139)</f>
        <v>48030</v>
      </c>
      <c r="B140" s="6" t="n">
        <f aca="false">B139+1</f>
        <v>124</v>
      </c>
      <c r="C140" s="7" t="n">
        <f aca="false">-1 *PMT(B$7/12, 240, B$5)</f>
        <v>8893.32472440334</v>
      </c>
      <c r="D140" s="7" t="n">
        <f aca="false">-1 * IPMT(B$7/12, B140, 240, B$5)</f>
        <v>2719.94740302536</v>
      </c>
      <c r="E140" s="7" t="n">
        <f aca="false">-1 * PPMT(B$7/12, B140, 240, B$5)</f>
        <v>6173.37732137798</v>
      </c>
      <c r="F140" s="7" t="n">
        <f aca="false">F139+D140</f>
        <v>466982.057472759</v>
      </c>
      <c r="G140" s="7" t="n">
        <f aca="false">E140+G139</f>
        <v>1135790.20835325</v>
      </c>
      <c r="H140" s="7" t="n">
        <f aca="false">H139+B$2*B$13/12</f>
        <v>413333.333333333</v>
      </c>
      <c r="I140" s="7" t="n">
        <f aca="false">G140+H140</f>
        <v>1549123.54168659</v>
      </c>
      <c r="J140" s="7" t="n">
        <f aca="false">D140</f>
        <v>2719.94740302536</v>
      </c>
      <c r="K140" s="7" t="n">
        <f aca="false">K139*(1+(B$13/12))</f>
        <v>4901.47724240972</v>
      </c>
      <c r="L140" s="7" t="n">
        <f aca="false">K140+J140</f>
        <v>7621.42464543508</v>
      </c>
      <c r="M140" s="7" t="n">
        <f aca="false">M139*(1+(B$13/12))</f>
        <v>15353.7183229769</v>
      </c>
      <c r="N140" s="7" t="n">
        <f aca="false">M140-L140</f>
        <v>7732.29367754187</v>
      </c>
      <c r="O140" s="12" t="n">
        <f aca="false">12*N140/I140</f>
        <v>0.0598967878504263</v>
      </c>
      <c r="P140" s="12" t="n">
        <f aca="false">O140-B$14</f>
        <v>0.00989678785042626</v>
      </c>
      <c r="Q140" s="7" t="n">
        <f aca="false">K140+C140</f>
        <v>13794.8019668131</v>
      </c>
      <c r="R140" s="7" t="n">
        <f aca="false">R139*(1+(B$13/12))</f>
        <v>15353.7183229769</v>
      </c>
      <c r="S140" s="13" t="n">
        <f aca="false">R140-Q140</f>
        <v>1558.91635616389</v>
      </c>
    </row>
    <row r="141" customFormat="false" ht="12.8" hidden="false" customHeight="false" outlineLevel="0" collapsed="false">
      <c r="A141" s="11" t="n">
        <f aca="false">A140+ORG.OPENOFFICE.DAYSINMONTH(A140)</f>
        <v>48061</v>
      </c>
      <c r="B141" s="6" t="n">
        <f aca="false">B140+1</f>
        <v>125</v>
      </c>
      <c r="C141" s="7" t="n">
        <f aca="false">-1 *PMT(B$7/12, 240, B$5)</f>
        <v>8893.32472440334</v>
      </c>
      <c r="D141" s="7" t="n">
        <f aca="false">-1 * IPMT(B$7/12, B141, 240, B$5)</f>
        <v>2700.65559889605</v>
      </c>
      <c r="E141" s="7" t="n">
        <f aca="false">-1 * PPMT(B$7/12, B141, 240, B$5)</f>
        <v>6192.66912550729</v>
      </c>
      <c r="F141" s="7" t="n">
        <f aca="false">F140+D141</f>
        <v>469682.713071655</v>
      </c>
      <c r="G141" s="7" t="n">
        <f aca="false">E141+G140</f>
        <v>1141982.87747876</v>
      </c>
      <c r="H141" s="7" t="n">
        <f aca="false">H140+B$2*B$13/12</f>
        <v>416666.666666666</v>
      </c>
      <c r="I141" s="7" t="n">
        <f aca="false">G141+H141</f>
        <v>1558649.54414543</v>
      </c>
      <c r="J141" s="7" t="n">
        <f aca="false">D141</f>
        <v>2700.65559889605</v>
      </c>
      <c r="K141" s="7" t="n">
        <f aca="false">K140*(1+(B$13/12))</f>
        <v>4909.64637114707</v>
      </c>
      <c r="L141" s="7" t="n">
        <f aca="false">K141+J141</f>
        <v>7610.30197004312</v>
      </c>
      <c r="M141" s="7" t="n">
        <f aca="false">M140*(1+(B$13/12))</f>
        <v>15379.3078535152</v>
      </c>
      <c r="N141" s="7" t="n">
        <f aca="false">M141-L141</f>
        <v>7769.00588347212</v>
      </c>
      <c r="O141" s="12" t="n">
        <f aca="false">12*N141/I141</f>
        <v>0.0598133627612744</v>
      </c>
      <c r="P141" s="12" t="n">
        <f aca="false">O141-B$14</f>
        <v>0.00981336276127442</v>
      </c>
      <c r="Q141" s="7" t="n">
        <f aca="false">K141+C141</f>
        <v>13802.9710955504</v>
      </c>
      <c r="R141" s="7" t="n">
        <f aca="false">R140*(1+(B$13/12))</f>
        <v>15379.3078535152</v>
      </c>
      <c r="S141" s="13" t="n">
        <f aca="false">R141-Q141</f>
        <v>1576.33675796484</v>
      </c>
    </row>
    <row r="142" customFormat="false" ht="12.8" hidden="false" customHeight="false" outlineLevel="0" collapsed="false">
      <c r="A142" s="11" t="n">
        <f aca="false">A141+ORG.OPENOFFICE.DAYSINMONTH(A141)</f>
        <v>48092</v>
      </c>
      <c r="B142" s="6" t="n">
        <f aca="false">B141+1</f>
        <v>126</v>
      </c>
      <c r="C142" s="7" t="n">
        <f aca="false">-1 *PMT(B$7/12, 240, B$5)</f>
        <v>8893.32472440334</v>
      </c>
      <c r="D142" s="7" t="n">
        <f aca="false">-1 * IPMT(B$7/12, B142, 240, B$5)</f>
        <v>2681.30350787884</v>
      </c>
      <c r="E142" s="7" t="n">
        <f aca="false">-1 * PPMT(B$7/12, B142, 240, B$5)</f>
        <v>6212.0212165245</v>
      </c>
      <c r="F142" s="7" t="n">
        <f aca="false">F141+D142</f>
        <v>472364.016579534</v>
      </c>
      <c r="G142" s="7" t="n">
        <f aca="false">E142+G141</f>
        <v>1148194.89869529</v>
      </c>
      <c r="H142" s="7" t="n">
        <f aca="false">H141+B$2*B$13/12</f>
        <v>419999.999999999</v>
      </c>
      <c r="I142" s="7" t="n">
        <f aca="false">G142+H142</f>
        <v>1568194.89869529</v>
      </c>
      <c r="J142" s="7" t="n">
        <f aca="false">D142</f>
        <v>2681.30350787884</v>
      </c>
      <c r="K142" s="7" t="n">
        <f aca="false">K141*(1+(B$13/12))</f>
        <v>4917.82911509898</v>
      </c>
      <c r="L142" s="7" t="n">
        <f aca="false">K142+J142</f>
        <v>7599.13262297782</v>
      </c>
      <c r="M142" s="7" t="n">
        <f aca="false">M141*(1+(B$13/12))</f>
        <v>15404.9400332711</v>
      </c>
      <c r="N142" s="7" t="n">
        <f aca="false">M142-L142</f>
        <v>7805.80741029328</v>
      </c>
      <c r="O142" s="12" t="n">
        <f aca="false">12*N142/I142</f>
        <v>0.0597308976081042</v>
      </c>
      <c r="P142" s="12" t="n">
        <f aca="false">O142-B$14</f>
        <v>0.00973089760810415</v>
      </c>
      <c r="Q142" s="7" t="n">
        <f aca="false">K142+C142</f>
        <v>13811.1538395023</v>
      </c>
      <c r="R142" s="7" t="n">
        <f aca="false">R141*(1+(B$13/12))</f>
        <v>15404.9400332711</v>
      </c>
      <c r="S142" s="13" t="n">
        <f aca="false">R142-Q142</f>
        <v>1593.78619376879</v>
      </c>
    </row>
    <row r="143" customFormat="false" ht="12.8" hidden="false" customHeight="false" outlineLevel="0" collapsed="false">
      <c r="A143" s="11" t="n">
        <f aca="false">A142+ORG.OPENOFFICE.DAYSINMONTH(A142)</f>
        <v>48122</v>
      </c>
      <c r="B143" s="6" t="n">
        <f aca="false">B142+1</f>
        <v>127</v>
      </c>
      <c r="C143" s="7" t="n">
        <f aca="false">-1 *PMT(B$7/12, 240, B$5)</f>
        <v>8893.32472440334</v>
      </c>
      <c r="D143" s="7" t="n">
        <f aca="false">-1 * IPMT(B$7/12, B143, 240, B$5)</f>
        <v>2661.8909415772</v>
      </c>
      <c r="E143" s="7" t="n">
        <f aca="false">-1 * PPMT(B$7/12, B143, 240, B$5)</f>
        <v>6231.43378282614</v>
      </c>
      <c r="F143" s="7" t="n">
        <f aca="false">F142+D143</f>
        <v>475025.907521111</v>
      </c>
      <c r="G143" s="7" t="n">
        <f aca="false">E143+G142</f>
        <v>1154426.33247811</v>
      </c>
      <c r="H143" s="7" t="n">
        <f aca="false">H142+B$2*B$13/12</f>
        <v>423333.333333333</v>
      </c>
      <c r="I143" s="7" t="n">
        <f aca="false">G143+H143</f>
        <v>1577759.66581145</v>
      </c>
      <c r="J143" s="7" t="n">
        <f aca="false">D143</f>
        <v>2661.8909415772</v>
      </c>
      <c r="K143" s="7" t="n">
        <f aca="false">K142*(1+(B$13/12))</f>
        <v>4926.02549695748</v>
      </c>
      <c r="L143" s="7" t="n">
        <f aca="false">K143+J143</f>
        <v>7587.91643853468</v>
      </c>
      <c r="M143" s="7" t="n">
        <f aca="false">M142*(1+(B$13/12))</f>
        <v>15430.6149333266</v>
      </c>
      <c r="N143" s="7" t="n">
        <f aca="false">M143-L143</f>
        <v>7842.69849479188</v>
      </c>
      <c r="O143" s="12" t="n">
        <f aca="false">12*N143/I143</f>
        <v>0.0596493775172661</v>
      </c>
      <c r="P143" s="12" t="n">
        <f aca="false">O143-B$14</f>
        <v>0.00964937751726611</v>
      </c>
      <c r="Q143" s="7" t="n">
        <f aca="false">K143+C143</f>
        <v>13819.3502213608</v>
      </c>
      <c r="R143" s="7" t="n">
        <f aca="false">R142*(1+(B$13/12))</f>
        <v>15430.6149333266</v>
      </c>
      <c r="S143" s="13" t="n">
        <f aca="false">R143-Q143</f>
        <v>1611.26471196574</v>
      </c>
    </row>
    <row r="144" customFormat="false" ht="12.8" hidden="false" customHeight="false" outlineLevel="0" collapsed="false">
      <c r="A144" s="11" t="n">
        <f aca="false">A143+ORG.OPENOFFICE.DAYSINMONTH(A143)</f>
        <v>48153</v>
      </c>
      <c r="B144" s="6" t="n">
        <f aca="false">B143+1</f>
        <v>128</v>
      </c>
      <c r="C144" s="7" t="n">
        <f aca="false">-1 *PMT(B$7/12, 240, B$5)</f>
        <v>8893.32472440334</v>
      </c>
      <c r="D144" s="7" t="n">
        <f aca="false">-1 * IPMT(B$7/12, B144, 240, B$5)</f>
        <v>2642.41771100587</v>
      </c>
      <c r="E144" s="7" t="n">
        <f aca="false">-1 * PPMT(B$7/12, B144, 240, B$5)</f>
        <v>6250.90701339747</v>
      </c>
      <c r="F144" s="7" t="n">
        <f aca="false">F143+D144</f>
        <v>477668.325232117</v>
      </c>
      <c r="G144" s="7" t="n">
        <f aca="false">E144+G143</f>
        <v>1160677.23949151</v>
      </c>
      <c r="H144" s="7" t="n">
        <f aca="false">H143+B$2*B$13/12</f>
        <v>426666.666666666</v>
      </c>
      <c r="I144" s="7" t="n">
        <f aca="false">G144+H144</f>
        <v>1587343.90615818</v>
      </c>
      <c r="J144" s="7" t="n">
        <f aca="false">D144</f>
        <v>2642.41771100587</v>
      </c>
      <c r="K144" s="7" t="n">
        <f aca="false">K143*(1+(B$13/12))</f>
        <v>4934.23553945241</v>
      </c>
      <c r="L144" s="7" t="n">
        <f aca="false">K144+J144</f>
        <v>7576.65325045828</v>
      </c>
      <c r="M144" s="7" t="n">
        <f aca="false">M143*(1+(B$13/12))</f>
        <v>15456.3326248821</v>
      </c>
      <c r="N144" s="7" t="n">
        <f aca="false">M144-L144</f>
        <v>7879.67937442382</v>
      </c>
      <c r="O144" s="12" t="n">
        <f aca="false">12*N144/I144</f>
        <v>0.0595687879143586</v>
      </c>
      <c r="P144" s="12" t="n">
        <f aca="false">O144-B$14</f>
        <v>0.00956878791435856</v>
      </c>
      <c r="Q144" s="7" t="n">
        <f aca="false">K144+C144</f>
        <v>13827.5602638557</v>
      </c>
      <c r="R144" s="7" t="n">
        <f aca="false">R143*(1+(B$13/12))</f>
        <v>15456.3326248821</v>
      </c>
      <c r="S144" s="13" t="n">
        <f aca="false">R144-Q144</f>
        <v>1628.77236102635</v>
      </c>
    </row>
    <row r="145" customFormat="false" ht="12.8" hidden="false" customHeight="false" outlineLevel="0" collapsed="false">
      <c r="A145" s="11" t="n">
        <f aca="false">A144+ORG.OPENOFFICE.DAYSINMONTH(A144)</f>
        <v>48183</v>
      </c>
      <c r="B145" s="6" t="n">
        <f aca="false">B144+1</f>
        <v>129</v>
      </c>
      <c r="C145" s="7" t="n">
        <f aca="false">-1 *PMT(B$7/12, 240, B$5)</f>
        <v>8893.32472440334</v>
      </c>
      <c r="D145" s="7" t="n">
        <f aca="false">-1 * IPMT(B$7/12, B145, 240, B$5)</f>
        <v>2622.883626589</v>
      </c>
      <c r="E145" s="7" t="n">
        <f aca="false">-1 * PPMT(B$7/12, B145, 240, B$5)</f>
        <v>6270.44109781434</v>
      </c>
      <c r="F145" s="7" t="n">
        <f aca="false">F144+D145</f>
        <v>480291.208858706</v>
      </c>
      <c r="G145" s="7" t="n">
        <f aca="false">E145+G144</f>
        <v>1166947.68058932</v>
      </c>
      <c r="H145" s="7" t="n">
        <f aca="false">H144+B$2*B$13/12</f>
        <v>429999.999999999</v>
      </c>
      <c r="I145" s="7" t="n">
        <f aca="false">G145+H145</f>
        <v>1596947.68058932</v>
      </c>
      <c r="J145" s="7" t="n">
        <f aca="false">D145</f>
        <v>2622.883626589</v>
      </c>
      <c r="K145" s="7" t="n">
        <f aca="false">K144*(1+(B$13/12))</f>
        <v>4942.4592653515</v>
      </c>
      <c r="L145" s="7" t="n">
        <f aca="false">K145+J145</f>
        <v>7565.3428919405</v>
      </c>
      <c r="M145" s="7" t="n">
        <f aca="false">M144*(1+(B$13/12))</f>
        <v>15482.0931792569</v>
      </c>
      <c r="N145" s="7" t="n">
        <f aca="false">M145-L145</f>
        <v>7916.75028731641</v>
      </c>
      <c r="O145" s="12" t="n">
        <f aca="false">12*N145/I145</f>
        <v>0.0594891145167252</v>
      </c>
      <c r="P145" s="12" t="n">
        <f aca="false">O145-B$14</f>
        <v>0.00948911451672515</v>
      </c>
      <c r="Q145" s="7" t="n">
        <f aca="false">K145+C145</f>
        <v>13835.7839897548</v>
      </c>
      <c r="R145" s="7" t="n">
        <f aca="false">R144*(1+(B$13/12))</f>
        <v>15482.0931792569</v>
      </c>
      <c r="S145" s="13" t="n">
        <f aca="false">R145-Q145</f>
        <v>1646.30918950207</v>
      </c>
    </row>
    <row r="146" customFormat="false" ht="12.8" hidden="false" customHeight="false" outlineLevel="0" collapsed="false">
      <c r="A146" s="11" t="n">
        <f aca="false">A145+ORG.OPENOFFICE.DAYSINMONTH(A145)</f>
        <v>48214</v>
      </c>
      <c r="B146" s="6" t="n">
        <f aca="false">B145+1</f>
        <v>130</v>
      </c>
      <c r="C146" s="7" t="n">
        <f aca="false">-1 *PMT(B$7/12, 240, B$5)</f>
        <v>8893.32472440334</v>
      </c>
      <c r="D146" s="7" t="n">
        <f aca="false">-1 * IPMT(B$7/12, B146, 240, B$5)</f>
        <v>2603.28849815833</v>
      </c>
      <c r="E146" s="7" t="n">
        <f aca="false">-1 * PPMT(B$7/12, B146, 240, B$5)</f>
        <v>6290.03622624501</v>
      </c>
      <c r="F146" s="7" t="n">
        <f aca="false">F145+D146</f>
        <v>482894.497356864</v>
      </c>
      <c r="G146" s="7" t="n">
        <f aca="false">E146+G145</f>
        <v>1173237.71681557</v>
      </c>
      <c r="H146" s="7" t="n">
        <f aca="false">H145+B$2*B$13/12</f>
        <v>433333.333333333</v>
      </c>
      <c r="I146" s="7" t="n">
        <f aca="false">G146+H146</f>
        <v>1606571.0501489</v>
      </c>
      <c r="J146" s="7" t="n">
        <f aca="false">D146</f>
        <v>2603.28849815833</v>
      </c>
      <c r="K146" s="7" t="n">
        <f aca="false">K145*(1+(B$13/12))</f>
        <v>4950.69669746042</v>
      </c>
      <c r="L146" s="7" t="n">
        <f aca="false">K146+J146</f>
        <v>7553.98519561875</v>
      </c>
      <c r="M146" s="7" t="n">
        <f aca="false">M145*(1+(B$13/12))</f>
        <v>15507.896667889</v>
      </c>
      <c r="N146" s="7" t="n">
        <f aca="false">M146-L146</f>
        <v>7953.91147227025</v>
      </c>
      <c r="O146" s="12" t="n">
        <f aca="false">12*N146/I146</f>
        <v>0.059410343326177</v>
      </c>
      <c r="P146" s="12" t="n">
        <f aca="false">O146-B$14</f>
        <v>0.00941034332617702</v>
      </c>
      <c r="Q146" s="7" t="n">
        <f aca="false">K146+C146</f>
        <v>13844.0214218638</v>
      </c>
      <c r="R146" s="7" t="n">
        <f aca="false">R145*(1+(B$13/12))</f>
        <v>15507.896667889</v>
      </c>
      <c r="S146" s="13" t="n">
        <f aca="false">R146-Q146</f>
        <v>1663.87524602525</v>
      </c>
    </row>
    <row r="147" customFormat="false" ht="12.8" hidden="false" customHeight="false" outlineLevel="0" collapsed="false">
      <c r="A147" s="11" t="n">
        <f aca="false">A146+ORG.OPENOFFICE.DAYSINMONTH(A146)</f>
        <v>48245</v>
      </c>
      <c r="B147" s="6" t="n">
        <f aca="false">B146+1</f>
        <v>131</v>
      </c>
      <c r="C147" s="7" t="n">
        <f aca="false">-1 *PMT(B$7/12, 240, B$5)</f>
        <v>8893.32472440334</v>
      </c>
      <c r="D147" s="7" t="n">
        <f aca="false">-1 * IPMT(B$7/12, B147, 240, B$5)</f>
        <v>2583.63213495132</v>
      </c>
      <c r="E147" s="7" t="n">
        <f aca="false">-1 * PPMT(B$7/12, B147, 240, B$5)</f>
        <v>6309.69258945202</v>
      </c>
      <c r="F147" s="7" t="n">
        <f aca="false">F146+D147</f>
        <v>485478.129491816</v>
      </c>
      <c r="G147" s="7" t="n">
        <f aca="false">E147+G146</f>
        <v>1179547.40940502</v>
      </c>
      <c r="H147" s="7" t="n">
        <f aca="false">H146+B$2*B$13/12</f>
        <v>436666.666666666</v>
      </c>
      <c r="I147" s="7" t="n">
        <f aca="false">G147+H147</f>
        <v>1616214.07607169</v>
      </c>
      <c r="J147" s="7" t="n">
        <f aca="false">D147</f>
        <v>2583.63213495132</v>
      </c>
      <c r="K147" s="7" t="n">
        <f aca="false">K146*(1+(B$13/12))</f>
        <v>4958.94785862285</v>
      </c>
      <c r="L147" s="7" t="n">
        <f aca="false">K147+J147</f>
        <v>7542.57999357417</v>
      </c>
      <c r="M147" s="7" t="n">
        <f aca="false">M146*(1+(B$13/12))</f>
        <v>15533.7431623355</v>
      </c>
      <c r="N147" s="7" t="n">
        <f aca="false">M147-L147</f>
        <v>7991.16316876132</v>
      </c>
      <c r="O147" s="12" t="n">
        <f aca="false">12*N147/I147</f>
        <v>0.0593324606219321</v>
      </c>
      <c r="P147" s="12" t="n">
        <f aca="false">O147-B$14</f>
        <v>0.00933246062193212</v>
      </c>
      <c r="Q147" s="7" t="n">
        <f aca="false">K147+C147</f>
        <v>13852.2725830262</v>
      </c>
      <c r="R147" s="7" t="n">
        <f aca="false">R146*(1+(B$13/12))</f>
        <v>15533.7431623355</v>
      </c>
      <c r="S147" s="13" t="n">
        <f aca="false">R147-Q147</f>
        <v>1681.4705793093</v>
      </c>
    </row>
    <row r="148" customFormat="false" ht="12.8" hidden="false" customHeight="false" outlineLevel="0" collapsed="false">
      <c r="A148" s="11" t="n">
        <f aca="false">A147+ORG.OPENOFFICE.DAYSINMONTH(A147)</f>
        <v>48274</v>
      </c>
      <c r="B148" s="6" t="n">
        <f aca="false">B147+1</f>
        <v>132</v>
      </c>
      <c r="C148" s="7" t="n">
        <f aca="false">-1 *PMT(B$7/12, 240, B$5)</f>
        <v>8893.32472440334</v>
      </c>
      <c r="D148" s="7" t="n">
        <f aca="false">-1 * IPMT(B$7/12, B148, 240, B$5)</f>
        <v>2563.91434560928</v>
      </c>
      <c r="E148" s="7" t="n">
        <f aca="false">-1 * PPMT(B$7/12, B148, 240, B$5)</f>
        <v>6329.41037879406</v>
      </c>
      <c r="F148" s="7" t="n">
        <f aca="false">F147+D148</f>
        <v>488042.043837425</v>
      </c>
      <c r="G148" s="7" t="n">
        <f aca="false">E148+G147</f>
        <v>1185876.81978382</v>
      </c>
      <c r="H148" s="7" t="n">
        <f aca="false">H147+B$2*B$13/12</f>
        <v>439999.999999999</v>
      </c>
      <c r="I148" s="7" t="n">
        <f aca="false">G148+H148</f>
        <v>1625876.81978381</v>
      </c>
      <c r="J148" s="7" t="n">
        <f aca="false">D148</f>
        <v>2563.91434560928</v>
      </c>
      <c r="K148" s="7" t="n">
        <f aca="false">K147*(1+(B$13/12))</f>
        <v>4967.21277172056</v>
      </c>
      <c r="L148" s="7" t="n">
        <f aca="false">K148+J148</f>
        <v>7531.12711732983</v>
      </c>
      <c r="M148" s="7" t="n">
        <f aca="false">M147*(1+(B$13/12))</f>
        <v>15559.6327342727</v>
      </c>
      <c r="N148" s="7" t="n">
        <f aca="false">M148-L148</f>
        <v>8028.50561694288</v>
      </c>
      <c r="O148" s="12" t="n">
        <f aca="false">12*N148/I148</f>
        <v>0.0592554529537635</v>
      </c>
      <c r="P148" s="12" t="n">
        <f aca="false">O148-B$14</f>
        <v>0.00925545295376354</v>
      </c>
      <c r="Q148" s="7" t="n">
        <f aca="false">K148+C148</f>
        <v>13860.5374961239</v>
      </c>
      <c r="R148" s="7" t="n">
        <f aca="false">R147*(1+(B$13/12))</f>
        <v>15559.6327342727</v>
      </c>
      <c r="S148" s="13" t="n">
        <f aca="false">R148-Q148</f>
        <v>1699.09523814882</v>
      </c>
      <c r="T148" s="7" t="n">
        <f aca="false">SUM(S137:S148)</f>
        <v>19232.3429074309</v>
      </c>
    </row>
    <row r="149" customFormat="false" ht="12.8" hidden="false" customHeight="false" outlineLevel="0" collapsed="false">
      <c r="A149" s="11" t="n">
        <f aca="false">A148+ORG.OPENOFFICE.DAYSINMONTH(A148)</f>
        <v>48305</v>
      </c>
      <c r="B149" s="6" t="n">
        <f aca="false">B148+1</f>
        <v>133</v>
      </c>
      <c r="C149" s="7" t="n">
        <f aca="false">-1 *PMT(B$7/12, 240, B$5)</f>
        <v>8893.32472440334</v>
      </c>
      <c r="D149" s="7" t="n">
        <f aca="false">-1 * IPMT(B$7/12, B149, 240, B$5)</f>
        <v>2544.13493817554</v>
      </c>
      <c r="E149" s="7" t="n">
        <f aca="false">-1 * PPMT(B$7/12, B149, 240, B$5)</f>
        <v>6349.18978622779</v>
      </c>
      <c r="F149" s="7" t="n">
        <f aca="false">F148+D149</f>
        <v>490586.1787756</v>
      </c>
      <c r="G149" s="7" t="n">
        <f aca="false">E149+G148</f>
        <v>1192226.00957004</v>
      </c>
      <c r="H149" s="7" t="n">
        <f aca="false">H148+B$2*B$13/12</f>
        <v>443333.333333333</v>
      </c>
      <c r="I149" s="7" t="n">
        <f aca="false">G149+H149</f>
        <v>1635559.34290338</v>
      </c>
      <c r="J149" s="7" t="n">
        <f aca="false">D149</f>
        <v>2544.13493817554</v>
      </c>
      <c r="K149" s="7" t="n">
        <f aca="false">K148*(1+(B$13/12))</f>
        <v>4975.49145967342</v>
      </c>
      <c r="L149" s="7" t="n">
        <f aca="false">K149+J149</f>
        <v>7519.62639784897</v>
      </c>
      <c r="M149" s="7" t="n">
        <f aca="false">M148*(1+(B$13/12))</f>
        <v>15585.5654554965</v>
      </c>
      <c r="N149" s="7" t="n">
        <f aca="false">M149-L149</f>
        <v>8065.93905764753</v>
      </c>
      <c r="O149" s="12" t="n">
        <f aca="false">12*N149/I149</f>
        <v>0.0591793071353501</v>
      </c>
      <c r="P149" s="12" t="n">
        <f aca="false">O149-B$14</f>
        <v>0.00917930713535015</v>
      </c>
      <c r="Q149" s="7" t="n">
        <f aca="false">K149+C149</f>
        <v>13868.8161840768</v>
      </c>
      <c r="R149" s="7" t="n">
        <f aca="false">R148*(1+(B$13/12))</f>
        <v>15585.5654554965</v>
      </c>
      <c r="S149" s="13" t="n">
        <f aca="false">R149-Q149</f>
        <v>1716.74927141974</v>
      </c>
    </row>
    <row r="150" customFormat="false" ht="12.8" hidden="false" customHeight="false" outlineLevel="0" collapsed="false">
      <c r="A150" s="11" t="n">
        <f aca="false">A149+ORG.OPENOFFICE.DAYSINMONTH(A149)</f>
        <v>48335</v>
      </c>
      <c r="B150" s="6" t="n">
        <f aca="false">B149+1</f>
        <v>134</v>
      </c>
      <c r="C150" s="7" t="n">
        <f aca="false">-1 *PMT(B$7/12, 240, B$5)</f>
        <v>8893.32472440334</v>
      </c>
      <c r="D150" s="7" t="n">
        <f aca="false">-1 * IPMT(B$7/12, B150, 240, B$5)</f>
        <v>2524.29372009358</v>
      </c>
      <c r="E150" s="7" t="n">
        <f aca="false">-1 * PPMT(B$7/12, B150, 240, B$5)</f>
        <v>6369.03100430975</v>
      </c>
      <c r="F150" s="7" t="n">
        <f aca="false">F149+D150</f>
        <v>493110.472495694</v>
      </c>
      <c r="G150" s="7" t="n">
        <f aca="false">E150+G149</f>
        <v>1198595.04057435</v>
      </c>
      <c r="H150" s="7" t="n">
        <f aca="false">H149+B$2*B$13/12</f>
        <v>446666.666666666</v>
      </c>
      <c r="I150" s="7" t="n">
        <f aca="false">G150+H150</f>
        <v>1645261.70724102</v>
      </c>
      <c r="J150" s="7" t="n">
        <f aca="false">D150</f>
        <v>2524.29372009358</v>
      </c>
      <c r="K150" s="7" t="n">
        <f aca="false">K149*(1+(B$13/12))</f>
        <v>4983.78394543955</v>
      </c>
      <c r="L150" s="7" t="n">
        <f aca="false">K150+J150</f>
        <v>7508.07766553313</v>
      </c>
      <c r="M150" s="7" t="n">
        <f aca="false">M149*(1+(B$13/12))</f>
        <v>15611.5413979223</v>
      </c>
      <c r="N150" s="7" t="n">
        <f aca="false">M150-L150</f>
        <v>8103.4637323892</v>
      </c>
      <c r="O150" s="12" t="n">
        <f aca="false">12*N150/I150</f>
        <v>0.0591040102378224</v>
      </c>
      <c r="P150" s="12" t="n">
        <f aca="false">O150-B$14</f>
        <v>0.00910401023782241</v>
      </c>
      <c r="Q150" s="7" t="n">
        <f aca="false">K150+C150</f>
        <v>13877.1086698429</v>
      </c>
      <c r="R150" s="7" t="n">
        <f aca="false">R149*(1+(B$13/12))</f>
        <v>15611.5413979223</v>
      </c>
      <c r="S150" s="13" t="n">
        <f aca="false">R150-Q150</f>
        <v>1734.43272807944</v>
      </c>
    </row>
    <row r="151" customFormat="false" ht="12.8" hidden="false" customHeight="false" outlineLevel="0" collapsed="false">
      <c r="A151" s="11" t="n">
        <f aca="false">A150+ORG.OPENOFFICE.DAYSINMONTH(A150)</f>
        <v>48366</v>
      </c>
      <c r="B151" s="6" t="n">
        <f aca="false">B150+1</f>
        <v>135</v>
      </c>
      <c r="C151" s="7" t="n">
        <f aca="false">-1 *PMT(B$7/12, 240, B$5)</f>
        <v>8893.32472440334</v>
      </c>
      <c r="D151" s="7" t="n">
        <f aca="false">-1 * IPMT(B$7/12, B151, 240, B$5)</f>
        <v>2504.39049820511</v>
      </c>
      <c r="E151" s="7" t="n">
        <f aca="false">-1 * PPMT(B$7/12, B151, 240, B$5)</f>
        <v>6388.93422619822</v>
      </c>
      <c r="F151" s="7" t="n">
        <f aca="false">F150+D151</f>
        <v>495614.862993899</v>
      </c>
      <c r="G151" s="7" t="n">
        <f aca="false">E151+G150</f>
        <v>1204983.97480055</v>
      </c>
      <c r="H151" s="7" t="n">
        <f aca="false">H150+B$2*B$13/12</f>
        <v>449999.999999999</v>
      </c>
      <c r="I151" s="7" t="n">
        <f aca="false">G151+H151</f>
        <v>1654983.97480055</v>
      </c>
      <c r="J151" s="7" t="n">
        <f aca="false">D151</f>
        <v>2504.39049820511</v>
      </c>
      <c r="K151" s="7" t="n">
        <f aca="false">K150*(1+(B$13/12))</f>
        <v>4992.09025201528</v>
      </c>
      <c r="L151" s="7" t="n">
        <f aca="false">K151+J151</f>
        <v>7496.48075022039</v>
      </c>
      <c r="M151" s="7" t="n">
        <f aca="false">M150*(1+(B$13/12))</f>
        <v>15637.5606335855</v>
      </c>
      <c r="N151" s="7" t="n">
        <f aca="false">M151-L151</f>
        <v>8141.07988336514</v>
      </c>
      <c r="O151" s="12" t="n">
        <f aca="false">12*N151/I151</f>
        <v>0.0590295495834968</v>
      </c>
      <c r="P151" s="12" t="n">
        <f aca="false">O151-B$14</f>
        <v>0.00902954958349676</v>
      </c>
      <c r="Q151" s="7" t="n">
        <f aca="false">K151+C151</f>
        <v>13885.4149764186</v>
      </c>
      <c r="R151" s="7" t="n">
        <f aca="false">R150*(1+(B$13/12))</f>
        <v>15637.5606335855</v>
      </c>
      <c r="S151" s="13" t="n">
        <f aca="false">R151-Q151</f>
        <v>1752.14565716692</v>
      </c>
    </row>
    <row r="152" customFormat="false" ht="12.8" hidden="false" customHeight="false" outlineLevel="0" collapsed="false">
      <c r="A152" s="11" t="n">
        <f aca="false">A151+ORG.OPENOFFICE.DAYSINMONTH(A151)</f>
        <v>48396</v>
      </c>
      <c r="B152" s="6" t="n">
        <f aca="false">B151+1</f>
        <v>136</v>
      </c>
      <c r="C152" s="7" t="n">
        <f aca="false">-1 *PMT(B$7/12, 240, B$5)</f>
        <v>8893.32472440334</v>
      </c>
      <c r="D152" s="7" t="n">
        <f aca="false">-1 * IPMT(B$7/12, B152, 240, B$5)</f>
        <v>2484.42507874825</v>
      </c>
      <c r="E152" s="7" t="n">
        <f aca="false">-1 * PPMT(B$7/12, B152, 240, B$5)</f>
        <v>6408.89964565509</v>
      </c>
      <c r="F152" s="7" t="n">
        <f aca="false">F151+D152</f>
        <v>498099.288072647</v>
      </c>
      <c r="G152" s="7" t="n">
        <f aca="false">E152+G151</f>
        <v>1211392.87444621</v>
      </c>
      <c r="H152" s="7" t="n">
        <f aca="false">H151+B$2*B$13/12</f>
        <v>453333.333333333</v>
      </c>
      <c r="I152" s="7" t="n">
        <f aca="false">G152+H152</f>
        <v>1664726.20777954</v>
      </c>
      <c r="J152" s="7" t="n">
        <f aca="false">D152</f>
        <v>2484.42507874825</v>
      </c>
      <c r="K152" s="7" t="n">
        <f aca="false">K151*(1+(B$13/12))</f>
        <v>5000.4104024353</v>
      </c>
      <c r="L152" s="7" t="n">
        <f aca="false">K152+J152</f>
        <v>7484.83548118355</v>
      </c>
      <c r="M152" s="7" t="n">
        <f aca="false">M151*(1+(B$13/12))</f>
        <v>15663.6232346415</v>
      </c>
      <c r="N152" s="7" t="n">
        <f aca="false">M152-L152</f>
        <v>8178.78775345796</v>
      </c>
      <c r="O152" s="12" t="n">
        <f aca="false">12*N152/I152</f>
        <v>0.0589559127397921</v>
      </c>
      <c r="P152" s="12" t="n">
        <f aca="false">O152-B$14</f>
        <v>0.00895591273979209</v>
      </c>
      <c r="Q152" s="7" t="n">
        <f aca="false">K152+C152</f>
        <v>13893.7351268386</v>
      </c>
      <c r="R152" s="7" t="n">
        <f aca="false">R151*(1+(B$13/12))</f>
        <v>15663.6232346415</v>
      </c>
      <c r="S152" s="13" t="n">
        <f aca="false">R152-Q152</f>
        <v>1769.88810780287</v>
      </c>
    </row>
    <row r="153" customFormat="false" ht="12.8" hidden="false" customHeight="false" outlineLevel="0" collapsed="false">
      <c r="A153" s="11" t="n">
        <f aca="false">A152+ORG.OPENOFFICE.DAYSINMONTH(A152)</f>
        <v>48427</v>
      </c>
      <c r="B153" s="6" t="n">
        <f aca="false">B152+1</f>
        <v>137</v>
      </c>
      <c r="C153" s="7" t="n">
        <f aca="false">-1 *PMT(B$7/12, 240, B$5)</f>
        <v>8893.32472440334</v>
      </c>
      <c r="D153" s="7" t="n">
        <f aca="false">-1 * IPMT(B$7/12, B153, 240, B$5)</f>
        <v>2464.39726735557</v>
      </c>
      <c r="E153" s="7" t="n">
        <f aca="false">-1 * PPMT(B$7/12, B153, 240, B$5)</f>
        <v>6428.92745704776</v>
      </c>
      <c r="F153" s="7" t="n">
        <f aca="false">F152+D153</f>
        <v>500563.685340003</v>
      </c>
      <c r="G153" s="7" t="n">
        <f aca="false">E153+G152</f>
        <v>1217821.80190325</v>
      </c>
      <c r="H153" s="7" t="n">
        <f aca="false">H152+B$2*B$13/12</f>
        <v>456666.666666666</v>
      </c>
      <c r="I153" s="7" t="n">
        <f aca="false">G153+H153</f>
        <v>1674488.46856992</v>
      </c>
      <c r="J153" s="7" t="n">
        <f aca="false">D153</f>
        <v>2464.39726735557</v>
      </c>
      <c r="K153" s="7" t="n">
        <f aca="false">K152*(1+(B$13/12))</f>
        <v>5008.7444197727</v>
      </c>
      <c r="L153" s="7" t="n">
        <f aca="false">K153+J153</f>
        <v>7473.14168712827</v>
      </c>
      <c r="M153" s="7" t="n">
        <f aca="false">M152*(1+(B$13/12))</f>
        <v>15689.7292733659</v>
      </c>
      <c r="N153" s="7" t="n">
        <f aca="false">M153-L153</f>
        <v>8216.58758623764</v>
      </c>
      <c r="O153" s="12" t="n">
        <f aca="false">12*N153/I153</f>
        <v>0.0588830875133223</v>
      </c>
      <c r="P153" s="12" t="n">
        <f aca="false">O153-B$14</f>
        <v>0.00888308751332233</v>
      </c>
      <c r="Q153" s="7" t="n">
        <f aca="false">K153+C153</f>
        <v>13902.069144176</v>
      </c>
      <c r="R153" s="7" t="n">
        <f aca="false">R152*(1+(B$13/12))</f>
        <v>15689.7292733659</v>
      </c>
      <c r="S153" s="13" t="n">
        <f aca="false">R153-Q153</f>
        <v>1787.66012918988</v>
      </c>
    </row>
    <row r="154" customFormat="false" ht="12.8" hidden="false" customHeight="false" outlineLevel="0" collapsed="false">
      <c r="A154" s="11" t="n">
        <f aca="false">A153+ORG.OPENOFFICE.DAYSINMONTH(A153)</f>
        <v>48458</v>
      </c>
      <c r="B154" s="6" t="n">
        <f aca="false">B153+1</f>
        <v>138</v>
      </c>
      <c r="C154" s="7" t="n">
        <f aca="false">-1 *PMT(B$7/12, 240, B$5)</f>
        <v>8893.32472440334</v>
      </c>
      <c r="D154" s="7" t="n">
        <f aca="false">-1 * IPMT(B$7/12, B154, 240, B$5)</f>
        <v>2444.3068690523</v>
      </c>
      <c r="E154" s="7" t="n">
        <f aca="false">-1 * PPMT(B$7/12, B154, 240, B$5)</f>
        <v>6449.01785535104</v>
      </c>
      <c r="F154" s="7" t="n">
        <f aca="false">F153+D154</f>
        <v>503007.992209055</v>
      </c>
      <c r="G154" s="7" t="n">
        <f aca="false">E154+G153</f>
        <v>1224270.81975861</v>
      </c>
      <c r="H154" s="7" t="n">
        <f aca="false">H153+B$2*B$13/12</f>
        <v>459999.999999999</v>
      </c>
      <c r="I154" s="7" t="n">
        <f aca="false">G154+H154</f>
        <v>1684270.8197586</v>
      </c>
      <c r="J154" s="7" t="n">
        <f aca="false">D154</f>
        <v>2444.3068690523</v>
      </c>
      <c r="K154" s="7" t="n">
        <f aca="false">K153*(1+(B$13/12))</f>
        <v>5017.09232713899</v>
      </c>
      <c r="L154" s="7" t="n">
        <f aca="false">K154+J154</f>
        <v>7461.39919619128</v>
      </c>
      <c r="M154" s="7" t="n">
        <f aca="false">M153*(1+(B$13/12))</f>
        <v>15715.8788221549</v>
      </c>
      <c r="N154" s="7" t="n">
        <f aca="false">M154-L154</f>
        <v>8254.47962596357</v>
      </c>
      <c r="O154" s="12" t="n">
        <f aca="false">12*N154/I154</f>
        <v>0.0588110619441591</v>
      </c>
      <c r="P154" s="12" t="n">
        <f aca="false">O154-B$14</f>
        <v>0.00881106194415908</v>
      </c>
      <c r="Q154" s="7" t="n">
        <f aca="false">K154+C154</f>
        <v>13910.4170515423</v>
      </c>
      <c r="R154" s="7" t="n">
        <f aca="false">R153*(1+(B$13/12))</f>
        <v>15715.8788221549</v>
      </c>
      <c r="S154" s="13" t="n">
        <f aca="false">R154-Q154</f>
        <v>1805.46177061253</v>
      </c>
    </row>
    <row r="155" customFormat="false" ht="12.8" hidden="false" customHeight="false" outlineLevel="0" collapsed="false">
      <c r="A155" s="11" t="n">
        <f aca="false">A154+ORG.OPENOFFICE.DAYSINMONTH(A154)</f>
        <v>48488</v>
      </c>
      <c r="B155" s="6" t="n">
        <f aca="false">B154+1</f>
        <v>139</v>
      </c>
      <c r="C155" s="7" t="n">
        <f aca="false">-1 *PMT(B$7/12, 240, B$5)</f>
        <v>8893.32472440334</v>
      </c>
      <c r="D155" s="7" t="n">
        <f aca="false">-1 * IPMT(B$7/12, B155, 240, B$5)</f>
        <v>2424.15368825432</v>
      </c>
      <c r="E155" s="7" t="n">
        <f aca="false">-1 * PPMT(B$7/12, B155, 240, B$5)</f>
        <v>6469.17103614901</v>
      </c>
      <c r="F155" s="7" t="n">
        <f aca="false">F154+D155</f>
        <v>505432.145897309</v>
      </c>
      <c r="G155" s="7" t="n">
        <f aca="false">E155+G154</f>
        <v>1230739.99079475</v>
      </c>
      <c r="H155" s="7" t="n">
        <f aca="false">H154+B$2*B$13/12</f>
        <v>463333.333333332</v>
      </c>
      <c r="I155" s="7" t="n">
        <f aca="false">G155+H155</f>
        <v>1694073.32412809</v>
      </c>
      <c r="J155" s="7" t="n">
        <f aca="false">D155</f>
        <v>2424.15368825432</v>
      </c>
      <c r="K155" s="7" t="n">
        <f aca="false">K154*(1+(B$13/12))</f>
        <v>5025.45414768422</v>
      </c>
      <c r="L155" s="7" t="n">
        <f aca="false">K155+J155</f>
        <v>7449.60783593854</v>
      </c>
      <c r="M155" s="7" t="n">
        <f aca="false">M154*(1+(B$13/12))</f>
        <v>15742.0719535251</v>
      </c>
      <c r="N155" s="7" t="n">
        <f aca="false">M155-L155</f>
        <v>8292.46411758657</v>
      </c>
      <c r="O155" s="12" t="n">
        <f aca="false">12*N155/I155</f>
        <v>0.0587398243002586</v>
      </c>
      <c r="P155" s="12" t="n">
        <f aca="false">O155-B$14</f>
        <v>0.00873982430025861</v>
      </c>
      <c r="Q155" s="7" t="n">
        <f aca="false">K155+C155</f>
        <v>13918.7788720876</v>
      </c>
      <c r="R155" s="7" t="n">
        <f aca="false">R154*(1+(B$13/12))</f>
        <v>15742.0719535251</v>
      </c>
      <c r="S155" s="13" t="n">
        <f aca="false">R155-Q155</f>
        <v>1823.29308143756</v>
      </c>
    </row>
    <row r="156" customFormat="false" ht="12.8" hidden="false" customHeight="false" outlineLevel="0" collapsed="false">
      <c r="A156" s="11" t="n">
        <f aca="false">A155+ORG.OPENOFFICE.DAYSINMONTH(A155)</f>
        <v>48519</v>
      </c>
      <c r="B156" s="6" t="n">
        <f aca="false">B155+1</f>
        <v>140</v>
      </c>
      <c r="C156" s="7" t="n">
        <f aca="false">-1 *PMT(B$7/12, 240, B$5)</f>
        <v>8893.32472440334</v>
      </c>
      <c r="D156" s="7" t="n">
        <f aca="false">-1 * IPMT(B$7/12, B156, 240, B$5)</f>
        <v>2403.93752876636</v>
      </c>
      <c r="E156" s="7" t="n">
        <f aca="false">-1 * PPMT(B$7/12, B156, 240, B$5)</f>
        <v>6489.38719563698</v>
      </c>
      <c r="F156" s="7" t="n">
        <f aca="false">F155+D156</f>
        <v>507836.083426076</v>
      </c>
      <c r="G156" s="7" t="n">
        <f aca="false">E156+G155</f>
        <v>1237229.37799039</v>
      </c>
      <c r="H156" s="7" t="n">
        <f aca="false">H155+B$2*B$13/12</f>
        <v>466666.666666666</v>
      </c>
      <c r="I156" s="7" t="n">
        <f aca="false">G156+H156</f>
        <v>1703896.04465706</v>
      </c>
      <c r="J156" s="7" t="n">
        <f aca="false">D156</f>
        <v>2403.93752876636</v>
      </c>
      <c r="K156" s="7" t="n">
        <f aca="false">K155*(1+(B$13/12))</f>
        <v>5033.82990459703</v>
      </c>
      <c r="L156" s="7" t="n">
        <f aca="false">K156+J156</f>
        <v>7437.76743336338</v>
      </c>
      <c r="M156" s="7" t="n">
        <f aca="false">M155*(1+(B$13/12))</f>
        <v>15768.3087401143</v>
      </c>
      <c r="N156" s="7" t="n">
        <f aca="false">M156-L156</f>
        <v>8330.54130675094</v>
      </c>
      <c r="O156" s="12" t="n">
        <f aca="false">12*N156/I156</f>
        <v>0.0586693630720479</v>
      </c>
      <c r="P156" s="12" t="n">
        <f aca="false">O156-B$14</f>
        <v>0.00866936307204794</v>
      </c>
      <c r="Q156" s="7" t="n">
        <f aca="false">K156+C156</f>
        <v>13927.1546290004</v>
      </c>
      <c r="R156" s="7" t="n">
        <f aca="false">R155*(1+(B$13/12))</f>
        <v>15768.3087401143</v>
      </c>
      <c r="S156" s="13" t="n">
        <f aca="false">R156-Q156</f>
        <v>1841.15411111396</v>
      </c>
    </row>
    <row r="157" customFormat="false" ht="12.8" hidden="false" customHeight="false" outlineLevel="0" collapsed="false">
      <c r="A157" s="11" t="n">
        <f aca="false">A156+ORG.OPENOFFICE.DAYSINMONTH(A156)</f>
        <v>48549</v>
      </c>
      <c r="B157" s="6" t="n">
        <f aca="false">B156+1</f>
        <v>141</v>
      </c>
      <c r="C157" s="7" t="n">
        <f aca="false">-1 *PMT(B$7/12, 240, B$5)</f>
        <v>8893.32472440334</v>
      </c>
      <c r="D157" s="7" t="n">
        <f aca="false">-1 * IPMT(B$7/12, B157, 240, B$5)</f>
        <v>2383.65819377999</v>
      </c>
      <c r="E157" s="7" t="n">
        <f aca="false">-1 * PPMT(B$7/12, B157, 240, B$5)</f>
        <v>6509.66653062334</v>
      </c>
      <c r="F157" s="7" t="n">
        <f aca="false">F156+D157</f>
        <v>510219.741619856</v>
      </c>
      <c r="G157" s="7" t="n">
        <f aca="false">E157+G156</f>
        <v>1243739.04452101</v>
      </c>
      <c r="H157" s="7" t="n">
        <f aca="false">H156+B$2*B$13/12</f>
        <v>469999.999999999</v>
      </c>
      <c r="I157" s="7" t="n">
        <f aca="false">G157+H157</f>
        <v>1713739.04452101</v>
      </c>
      <c r="J157" s="7" t="n">
        <f aca="false">D157</f>
        <v>2383.65819377999</v>
      </c>
      <c r="K157" s="7" t="n">
        <f aca="false">K156*(1+(B$13/12))</f>
        <v>5042.21962110469</v>
      </c>
      <c r="L157" s="7" t="n">
        <f aca="false">K157+J157</f>
        <v>7425.87781488468</v>
      </c>
      <c r="M157" s="7" t="n">
        <f aca="false">M156*(1+(B$13/12))</f>
        <v>15794.5892546812</v>
      </c>
      <c r="N157" s="7" t="n">
        <f aca="false">M157-L157</f>
        <v>8368.7114397965</v>
      </c>
      <c r="O157" s="12" t="n">
        <f aca="false">12*N157/I157</f>
        <v>0.0585996669671644</v>
      </c>
      <c r="P157" s="12" t="n">
        <f aca="false">O157-B$14</f>
        <v>0.00859966696716443</v>
      </c>
      <c r="Q157" s="7" t="n">
        <f aca="false">K157+C157</f>
        <v>13935.544345508</v>
      </c>
      <c r="R157" s="7" t="n">
        <f aca="false">R156*(1+(B$13/12))</f>
        <v>15794.5892546812</v>
      </c>
      <c r="S157" s="13" t="n">
        <f aca="false">R157-Q157</f>
        <v>1859.04490917316</v>
      </c>
    </row>
    <row r="158" customFormat="false" ht="12.8" hidden="false" customHeight="false" outlineLevel="0" collapsed="false">
      <c r="A158" s="11" t="n">
        <f aca="false">A157+ORG.OPENOFFICE.DAYSINMONTH(A157)</f>
        <v>48580</v>
      </c>
      <c r="B158" s="6" t="n">
        <f aca="false">B157+1</f>
        <v>142</v>
      </c>
      <c r="C158" s="7" t="n">
        <f aca="false">-1 *PMT(B$7/12, 240, B$5)</f>
        <v>8893.32472440334</v>
      </c>
      <c r="D158" s="7" t="n">
        <f aca="false">-1 * IPMT(B$7/12, B158, 240, B$5)</f>
        <v>2363.3154858718</v>
      </c>
      <c r="E158" s="7" t="n">
        <f aca="false">-1 * PPMT(B$7/12, B158, 240, B$5)</f>
        <v>6530.00923853154</v>
      </c>
      <c r="F158" s="7" t="n">
        <f aca="false">F157+D158</f>
        <v>512583.057105728</v>
      </c>
      <c r="G158" s="7" t="n">
        <f aca="false">E158+G157</f>
        <v>1250269.05375955</v>
      </c>
      <c r="H158" s="7" t="n">
        <f aca="false">H157+B$2*B$13/12</f>
        <v>473333.333333332</v>
      </c>
      <c r="I158" s="7" t="n">
        <f aca="false">G158+H158</f>
        <v>1723602.38709288</v>
      </c>
      <c r="J158" s="7" t="n">
        <f aca="false">D158</f>
        <v>2363.3154858718</v>
      </c>
      <c r="K158" s="7" t="n">
        <f aca="false">K157*(1+(B$13/12))</f>
        <v>5050.62332047319</v>
      </c>
      <c r="L158" s="7" t="n">
        <f aca="false">K158+J158</f>
        <v>7413.93880634499</v>
      </c>
      <c r="M158" s="7" t="n">
        <f aca="false">M157*(1+(B$13/12))</f>
        <v>15820.9135701057</v>
      </c>
      <c r="N158" s="7" t="n">
        <f aca="false">M158-L158</f>
        <v>8406.97476376066</v>
      </c>
      <c r="O158" s="12" t="n">
        <f aca="false">12*N158/I158</f>
        <v>0.0585307249053442</v>
      </c>
      <c r="P158" s="12" t="n">
        <f aca="false">O158-B$14</f>
        <v>0.00853072490534423</v>
      </c>
      <c r="Q158" s="7" t="n">
        <f aca="false">K158+C158</f>
        <v>13943.9480448765</v>
      </c>
      <c r="R158" s="7" t="n">
        <f aca="false">R157*(1+(B$13/12))</f>
        <v>15820.9135701057</v>
      </c>
      <c r="S158" s="13" t="n">
        <f aca="false">R158-Q158</f>
        <v>1876.96552522912</v>
      </c>
    </row>
    <row r="159" customFormat="false" ht="12.8" hidden="false" customHeight="false" outlineLevel="0" collapsed="false">
      <c r="A159" s="11" t="n">
        <f aca="false">A158+ORG.OPENOFFICE.DAYSINMONTH(A158)</f>
        <v>48611</v>
      </c>
      <c r="B159" s="6" t="n">
        <f aca="false">B158+1</f>
        <v>143</v>
      </c>
      <c r="C159" s="7" t="n">
        <f aca="false">-1 *PMT(B$7/12, 240, B$5)</f>
        <v>8893.32472440334</v>
      </c>
      <c r="D159" s="7" t="n">
        <f aca="false">-1 * IPMT(B$7/12, B159, 240, B$5)</f>
        <v>2342.90920700138</v>
      </c>
      <c r="E159" s="7" t="n">
        <f aca="false">-1 * PPMT(B$7/12, B159, 240, B$5)</f>
        <v>6550.41551740195</v>
      </c>
      <c r="F159" s="7" t="n">
        <f aca="false">F158+D159</f>
        <v>514925.966312729</v>
      </c>
      <c r="G159" s="7" t="n">
        <f aca="false">E159+G158</f>
        <v>1256819.46927695</v>
      </c>
      <c r="H159" s="7" t="n">
        <f aca="false">H158+B$2*B$13/12</f>
        <v>476666.666666666</v>
      </c>
      <c r="I159" s="7" t="n">
        <f aca="false">G159+H159</f>
        <v>1733486.13594361</v>
      </c>
      <c r="J159" s="7" t="n">
        <f aca="false">D159</f>
        <v>2342.90920700138</v>
      </c>
      <c r="K159" s="7" t="n">
        <f aca="false">K158*(1+(B$13/12))</f>
        <v>5059.04102600732</v>
      </c>
      <c r="L159" s="7" t="n">
        <f aca="false">K159+J159</f>
        <v>7401.9502330087</v>
      </c>
      <c r="M159" s="7" t="n">
        <f aca="false">M158*(1+(B$13/12))</f>
        <v>15847.2817593892</v>
      </c>
      <c r="N159" s="7" t="n">
        <f aca="false">M159-L159</f>
        <v>8445.33152638046</v>
      </c>
      <c r="O159" s="12" t="n">
        <f aca="false">12*N159/I159</f>
        <v>0.0584625260134541</v>
      </c>
      <c r="P159" s="12" t="n">
        <f aca="false">O159-B$14</f>
        <v>0.00846252601345408</v>
      </c>
      <c r="Q159" s="7" t="n">
        <f aca="false">K159+C159</f>
        <v>13952.3657504107</v>
      </c>
      <c r="R159" s="7" t="n">
        <f aca="false">R158*(1+(B$13/12))</f>
        <v>15847.2817593892</v>
      </c>
      <c r="S159" s="13" t="n">
        <f aca="false">R159-Q159</f>
        <v>1894.91600897851</v>
      </c>
    </row>
    <row r="160" customFormat="false" ht="12.8" hidden="false" customHeight="false" outlineLevel="0" collapsed="false">
      <c r="A160" s="11" t="n">
        <f aca="false">A159+ORG.OPENOFFICE.DAYSINMONTH(A159)</f>
        <v>48639</v>
      </c>
      <c r="B160" s="6" t="n">
        <f aca="false">B159+1</f>
        <v>144</v>
      </c>
      <c r="C160" s="7" t="n">
        <f aca="false">-1 *PMT(B$7/12, 240, B$5)</f>
        <v>8893.32472440334</v>
      </c>
      <c r="D160" s="7" t="n">
        <f aca="false">-1 * IPMT(B$7/12, B160, 240, B$5)</f>
        <v>2322.4391585095</v>
      </c>
      <c r="E160" s="7" t="n">
        <f aca="false">-1 * PPMT(B$7/12, B160, 240, B$5)</f>
        <v>6570.88556589383</v>
      </c>
      <c r="F160" s="7" t="n">
        <f aca="false">F159+D160</f>
        <v>517248.405471238</v>
      </c>
      <c r="G160" s="7" t="n">
        <f aca="false">E160+G159</f>
        <v>1263390.35484284</v>
      </c>
      <c r="H160" s="7" t="n">
        <f aca="false">H159+B$2*B$13/12</f>
        <v>479999.999999999</v>
      </c>
      <c r="I160" s="7" t="n">
        <f aca="false">G160+H160</f>
        <v>1743390.35484284</v>
      </c>
      <c r="J160" s="7" t="n">
        <f aca="false">D160</f>
        <v>2322.4391585095</v>
      </c>
      <c r="K160" s="7" t="n">
        <f aca="false">K159*(1+(B$13/12))</f>
        <v>5067.47276105066</v>
      </c>
      <c r="L160" s="7" t="n">
        <f aca="false">K160+J160</f>
        <v>7389.91191956016</v>
      </c>
      <c r="M160" s="7" t="n">
        <f aca="false">M159*(1+(B$13/12))</f>
        <v>15873.6938956548</v>
      </c>
      <c r="N160" s="7" t="n">
        <f aca="false">M160-L160</f>
        <v>8483.78197609464</v>
      </c>
      <c r="O160" s="12" t="n">
        <f aca="false">12*N160/I160</f>
        <v>0.0583950596206626</v>
      </c>
      <c r="P160" s="12" t="n">
        <f aca="false">O160-B$14</f>
        <v>0.00839505962066255</v>
      </c>
      <c r="Q160" s="7" t="n">
        <f aca="false">K160+C160</f>
        <v>13960.797485454</v>
      </c>
      <c r="R160" s="7" t="n">
        <f aca="false">R159*(1+(B$13/12))</f>
        <v>15873.6938956548</v>
      </c>
      <c r="S160" s="13" t="n">
        <f aca="false">R160-Q160</f>
        <v>1912.89641020081</v>
      </c>
      <c r="T160" s="7" t="n">
        <f aca="false">SUM(S149:S160)</f>
        <v>21774.6077104045</v>
      </c>
    </row>
    <row r="161" customFormat="false" ht="12.8" hidden="false" customHeight="false" outlineLevel="0" collapsed="false">
      <c r="A161" s="11" t="n">
        <f aca="false">A160+ORG.OPENOFFICE.DAYSINMONTH(A160)</f>
        <v>48670</v>
      </c>
      <c r="B161" s="6" t="n">
        <f aca="false">B160+1</f>
        <v>145</v>
      </c>
      <c r="C161" s="7" t="n">
        <f aca="false">-1 *PMT(B$7/12, 240, B$5)</f>
        <v>8893.32472440334</v>
      </c>
      <c r="D161" s="7" t="n">
        <f aca="false">-1 * IPMT(B$7/12, B161, 240, B$5)</f>
        <v>2301.90514111608</v>
      </c>
      <c r="E161" s="7" t="n">
        <f aca="false">-1 * PPMT(B$7/12, B161, 240, B$5)</f>
        <v>6591.41958328725</v>
      </c>
      <c r="F161" s="7" t="n">
        <f aca="false">F160+D161</f>
        <v>519550.310612354</v>
      </c>
      <c r="G161" s="7" t="n">
        <f aca="false">E161+G160</f>
        <v>1269981.77442613</v>
      </c>
      <c r="H161" s="7" t="n">
        <f aca="false">H160+B$2*B$13/12</f>
        <v>483333.333333332</v>
      </c>
      <c r="I161" s="7" t="n">
        <f aca="false">G161+H161</f>
        <v>1753315.10775946</v>
      </c>
      <c r="J161" s="7" t="n">
        <f aca="false">D161</f>
        <v>2301.90514111608</v>
      </c>
      <c r="K161" s="7" t="n">
        <f aca="false">K160*(1+(B$13/12))</f>
        <v>5075.91854898575</v>
      </c>
      <c r="L161" s="7" t="n">
        <f aca="false">K161+J161</f>
        <v>7377.82369010183</v>
      </c>
      <c r="M161" s="7" t="n">
        <f aca="false">M160*(1+(B$13/12))</f>
        <v>15900.1500521476</v>
      </c>
      <c r="N161" s="7" t="n">
        <f aca="false">M161-L161</f>
        <v>8522.32636204574</v>
      </c>
      <c r="O161" s="12" t="n">
        <f aca="false">12*N161/I161</f>
        <v>0.0583283152537456</v>
      </c>
      <c r="P161" s="12" t="n">
        <f aca="false">O161-B$14</f>
        <v>0.00832831525374562</v>
      </c>
      <c r="Q161" s="7" t="n">
        <f aca="false">K161+C161</f>
        <v>13969.2432733891</v>
      </c>
      <c r="R161" s="7" t="n">
        <f aca="false">R160*(1+(B$13/12))</f>
        <v>15900.1500521476</v>
      </c>
      <c r="S161" s="13" t="n">
        <f aca="false">R161-Q161</f>
        <v>1930.90677875849</v>
      </c>
    </row>
    <row r="162" customFormat="false" ht="12.8" hidden="false" customHeight="false" outlineLevel="0" collapsed="false">
      <c r="A162" s="11" t="n">
        <f aca="false">A161+ORG.OPENOFFICE.DAYSINMONTH(A161)</f>
        <v>48700</v>
      </c>
      <c r="B162" s="6" t="n">
        <f aca="false">B161+1</f>
        <v>146</v>
      </c>
      <c r="C162" s="7" t="n">
        <f aca="false">-1 *PMT(B$7/12, 240, B$5)</f>
        <v>8893.32472440334</v>
      </c>
      <c r="D162" s="7" t="n">
        <f aca="false">-1 * IPMT(B$7/12, B162, 240, B$5)</f>
        <v>2281.30695491831</v>
      </c>
      <c r="E162" s="7" t="n">
        <f aca="false">-1 * PPMT(B$7/12, B162, 240, B$5)</f>
        <v>6612.01776948502</v>
      </c>
      <c r="F162" s="7" t="n">
        <f aca="false">F161+D162</f>
        <v>521831.617567273</v>
      </c>
      <c r="G162" s="7" t="n">
        <f aca="false">E162+G161</f>
        <v>1276593.79219561</v>
      </c>
      <c r="H162" s="7" t="n">
        <f aca="false">H161+B$2*B$13/12</f>
        <v>486666.666666666</v>
      </c>
      <c r="I162" s="7" t="n">
        <f aca="false">G162+H162</f>
        <v>1763260.45886228</v>
      </c>
      <c r="J162" s="7" t="n">
        <f aca="false">D162</f>
        <v>2281.30695491831</v>
      </c>
      <c r="K162" s="7" t="n">
        <f aca="false">K161*(1+(B$13/12))</f>
        <v>5084.37841323406</v>
      </c>
      <c r="L162" s="7" t="n">
        <f aca="false">K162+J162</f>
        <v>7365.68536815237</v>
      </c>
      <c r="M162" s="7" t="n">
        <f aca="false">M161*(1+(B$13/12))</f>
        <v>15926.6503022345</v>
      </c>
      <c r="N162" s="7" t="n">
        <f aca="false">M162-L162</f>
        <v>8560.96493408211</v>
      </c>
      <c r="O162" s="12" t="n">
        <f aca="false">12*N162/I162</f>
        <v>0.0582622826325224</v>
      </c>
      <c r="P162" s="12" t="n">
        <f aca="false">O162-B$14</f>
        <v>0.00826228263252245</v>
      </c>
      <c r="Q162" s="7" t="n">
        <f aca="false">K162+C162</f>
        <v>13977.7031376374</v>
      </c>
      <c r="R162" s="7" t="n">
        <f aca="false">R161*(1+(B$13/12))</f>
        <v>15926.6503022345</v>
      </c>
      <c r="S162" s="13" t="n">
        <f aca="false">R162-Q162</f>
        <v>1948.94716459709</v>
      </c>
    </row>
    <row r="163" customFormat="false" ht="12.8" hidden="false" customHeight="false" outlineLevel="0" collapsed="false">
      <c r="A163" s="11" t="n">
        <f aca="false">A162+ORG.OPENOFFICE.DAYSINMONTH(A162)</f>
        <v>48731</v>
      </c>
      <c r="B163" s="6" t="n">
        <f aca="false">B162+1</f>
        <v>147</v>
      </c>
      <c r="C163" s="7" t="n">
        <f aca="false">-1 *PMT(B$7/12, 240, B$5)</f>
        <v>8893.32472440334</v>
      </c>
      <c r="D163" s="7" t="n">
        <f aca="false">-1 * IPMT(B$7/12, B163, 240, B$5)</f>
        <v>2260.64439938867</v>
      </c>
      <c r="E163" s="7" t="n">
        <f aca="false">-1 * PPMT(B$7/12, B163, 240, B$5)</f>
        <v>6632.68032501466</v>
      </c>
      <c r="F163" s="7" t="n">
        <f aca="false">F162+D163</f>
        <v>524092.261966661</v>
      </c>
      <c r="G163" s="7" t="n">
        <f aca="false">E163+G162</f>
        <v>1283226.47252063</v>
      </c>
      <c r="H163" s="7" t="n">
        <f aca="false">H162+B$2*B$13/12</f>
        <v>489999.999999999</v>
      </c>
      <c r="I163" s="7" t="n">
        <f aca="false">G163+H163</f>
        <v>1773226.47252063</v>
      </c>
      <c r="J163" s="7" t="n">
        <f aca="false">D163</f>
        <v>2260.64439938867</v>
      </c>
      <c r="K163" s="7" t="n">
        <f aca="false">K162*(1+(B$13/12))</f>
        <v>5092.85237725611</v>
      </c>
      <c r="L163" s="7" t="n">
        <f aca="false">K163+J163</f>
        <v>7353.49677664479</v>
      </c>
      <c r="M163" s="7" t="n">
        <f aca="false">M162*(1+(B$13/12))</f>
        <v>15953.1947194049</v>
      </c>
      <c r="N163" s="7" t="n">
        <f aca="false">M163-L163</f>
        <v>8599.69794276009</v>
      </c>
      <c r="O163" s="12" t="n">
        <f aca="false">12*N163/I163</f>
        <v>0.0581969516654171</v>
      </c>
      <c r="P163" s="12" t="n">
        <f aca="false">O163-B$14</f>
        <v>0.00819695166541712</v>
      </c>
      <c r="Q163" s="7" t="n">
        <f aca="false">K163+C163</f>
        <v>13986.1771016595</v>
      </c>
      <c r="R163" s="7" t="n">
        <f aca="false">R162*(1+(B$13/12))</f>
        <v>15953.1947194049</v>
      </c>
      <c r="S163" s="13" t="n">
        <f aca="false">R163-Q163</f>
        <v>1967.01761774542</v>
      </c>
    </row>
    <row r="164" customFormat="false" ht="12.8" hidden="false" customHeight="false" outlineLevel="0" collapsed="false">
      <c r="A164" s="11" t="n">
        <f aca="false">A163+ORG.OPENOFFICE.DAYSINMONTH(A163)</f>
        <v>48761</v>
      </c>
      <c r="B164" s="6" t="n">
        <f aca="false">B163+1</f>
        <v>148</v>
      </c>
      <c r="C164" s="7" t="n">
        <f aca="false">-1 *PMT(B$7/12, 240, B$5)</f>
        <v>8893.32472440334</v>
      </c>
      <c r="D164" s="7" t="n">
        <f aca="false">-1 * IPMT(B$7/12, B164, 240, B$5)</f>
        <v>2239.917273373</v>
      </c>
      <c r="E164" s="7" t="n">
        <f aca="false">-1 * PPMT(B$7/12, B164, 240, B$5)</f>
        <v>6653.40745103034</v>
      </c>
      <c r="F164" s="7" t="n">
        <f aca="false">F163+D164</f>
        <v>526332.179240034</v>
      </c>
      <c r="G164" s="7" t="n">
        <f aca="false">E164+G163</f>
        <v>1289879.87997166</v>
      </c>
      <c r="H164" s="7" t="n">
        <f aca="false">H163+B$2*B$13/12</f>
        <v>493333.333333332</v>
      </c>
      <c r="I164" s="7" t="n">
        <f aca="false">G164+H164</f>
        <v>1783213.21330499</v>
      </c>
      <c r="J164" s="7" t="n">
        <f aca="false">D164</f>
        <v>2239.917273373</v>
      </c>
      <c r="K164" s="7" t="n">
        <f aca="false">K163*(1+(B$13/12))</f>
        <v>5101.34046455154</v>
      </c>
      <c r="L164" s="7" t="n">
        <f aca="false">K164+J164</f>
        <v>7341.25773792454</v>
      </c>
      <c r="M164" s="7" t="n">
        <f aca="false">M163*(1+(B$13/12))</f>
        <v>15979.7833772705</v>
      </c>
      <c r="N164" s="7" t="n">
        <f aca="false">M164-L164</f>
        <v>8638.52563934601</v>
      </c>
      <c r="O164" s="12" t="n">
        <f aca="false">12*N164/I164</f>
        <v>0.0581323124451424</v>
      </c>
      <c r="P164" s="12" t="n">
        <f aca="false">O164-B$14</f>
        <v>0.00813231244514238</v>
      </c>
      <c r="Q164" s="7" t="n">
        <f aca="false">K164+C164</f>
        <v>13994.6651889549</v>
      </c>
      <c r="R164" s="7" t="n">
        <f aca="false">R163*(1+(B$13/12))</f>
        <v>15979.7833772705</v>
      </c>
      <c r="S164" s="13" t="n">
        <f aca="false">R164-Q164</f>
        <v>1985.11818831567</v>
      </c>
    </row>
    <row r="165" customFormat="false" ht="12.8" hidden="false" customHeight="false" outlineLevel="0" collapsed="false">
      <c r="A165" s="11" t="n">
        <f aca="false">A164+ORG.OPENOFFICE.DAYSINMONTH(A164)</f>
        <v>48792</v>
      </c>
      <c r="B165" s="6" t="n">
        <f aca="false">B164+1</f>
        <v>149</v>
      </c>
      <c r="C165" s="7" t="n">
        <f aca="false">-1 *PMT(B$7/12, 240, B$5)</f>
        <v>8893.32472440334</v>
      </c>
      <c r="D165" s="7" t="n">
        <f aca="false">-1 * IPMT(B$7/12, B165, 240, B$5)</f>
        <v>2219.12537508853</v>
      </c>
      <c r="E165" s="7" t="n">
        <f aca="false">-1 * PPMT(B$7/12, B165, 240, B$5)</f>
        <v>6674.19934931481</v>
      </c>
      <c r="F165" s="7" t="n">
        <f aca="false">F164+D165</f>
        <v>528551.304615123</v>
      </c>
      <c r="G165" s="7" t="n">
        <f aca="false">E165+G164</f>
        <v>1296554.07932097</v>
      </c>
      <c r="H165" s="7" t="n">
        <f aca="false">H164+B$2*B$13/12</f>
        <v>496666.666666666</v>
      </c>
      <c r="I165" s="7" t="n">
        <f aca="false">G165+H165</f>
        <v>1793220.74598764</v>
      </c>
      <c r="J165" s="7" t="n">
        <f aca="false">D165</f>
        <v>2219.12537508853</v>
      </c>
      <c r="K165" s="7" t="n">
        <f aca="false">K164*(1+(B$13/12))</f>
        <v>5109.84269865913</v>
      </c>
      <c r="L165" s="7" t="n">
        <f aca="false">K165+J165</f>
        <v>7328.96807374766</v>
      </c>
      <c r="M165" s="7" t="n">
        <f aca="false">M164*(1+(B$13/12))</f>
        <v>16006.416349566</v>
      </c>
      <c r="N165" s="7" t="n">
        <f aca="false">M165-L165</f>
        <v>8677.44827581834</v>
      </c>
      <c r="O165" s="12" t="n">
        <f aca="false">12*N165/I165</f>
        <v>0.0580683552445014</v>
      </c>
      <c r="P165" s="12" t="n">
        <f aca="false">O165-B$14</f>
        <v>0.00806835524450143</v>
      </c>
      <c r="Q165" s="7" t="n">
        <f aca="false">K165+C165</f>
        <v>14003.1674230625</v>
      </c>
      <c r="R165" s="7" t="n">
        <f aca="false">R164*(1+(B$13/12))</f>
        <v>16006.416349566</v>
      </c>
      <c r="S165" s="13" t="n">
        <f aca="false">R165-Q165</f>
        <v>2003.24892650354</v>
      </c>
    </row>
    <row r="166" customFormat="false" ht="12.8" hidden="false" customHeight="false" outlineLevel="0" collapsed="false">
      <c r="A166" s="11" t="n">
        <f aca="false">A165+ORG.OPENOFFICE.DAYSINMONTH(A165)</f>
        <v>48823</v>
      </c>
      <c r="B166" s="6" t="n">
        <f aca="false">B165+1</f>
        <v>150</v>
      </c>
      <c r="C166" s="7" t="n">
        <f aca="false">-1 *PMT(B$7/12, 240, B$5)</f>
        <v>8893.32472440334</v>
      </c>
      <c r="D166" s="7" t="n">
        <f aca="false">-1 * IPMT(B$7/12, B166, 240, B$5)</f>
        <v>2198.26850212192</v>
      </c>
      <c r="E166" s="7" t="n">
        <f aca="false">-1 * PPMT(B$7/12, B166, 240, B$5)</f>
        <v>6695.05622228142</v>
      </c>
      <c r="F166" s="7" t="n">
        <f aca="false">F165+D166</f>
        <v>530749.573117245</v>
      </c>
      <c r="G166" s="7" t="n">
        <f aca="false">E166+G165</f>
        <v>1303249.13554326</v>
      </c>
      <c r="H166" s="7" t="n">
        <f aca="false">H165+B$2*B$13/12</f>
        <v>499999.999999999</v>
      </c>
      <c r="I166" s="7" t="n">
        <f aca="false">G166+H166</f>
        <v>1803249.13554325</v>
      </c>
      <c r="J166" s="7" t="n">
        <f aca="false">D166</f>
        <v>2198.26850212192</v>
      </c>
      <c r="K166" s="7" t="n">
        <f aca="false">K165*(1+(B$13/12))</f>
        <v>5118.35910315689</v>
      </c>
      <c r="L166" s="7" t="n">
        <f aca="false">K166+J166</f>
        <v>7316.62760527881</v>
      </c>
      <c r="M166" s="7" t="n">
        <f aca="false">M165*(1+(B$13/12))</f>
        <v>16033.0937101486</v>
      </c>
      <c r="N166" s="7" t="n">
        <f aca="false">M166-L166</f>
        <v>8716.4661048698</v>
      </c>
      <c r="O166" s="12" t="n">
        <f aca="false">12*N166/I166</f>
        <v>0.058005070512304</v>
      </c>
      <c r="P166" s="12" t="n">
        <f aca="false">O166-B$14</f>
        <v>0.00800507051230395</v>
      </c>
      <c r="Q166" s="7" t="n">
        <f aca="false">K166+C166</f>
        <v>14011.6838275602</v>
      </c>
      <c r="R166" s="7" t="n">
        <f aca="false">R165*(1+(B$13/12))</f>
        <v>16033.0937101486</v>
      </c>
      <c r="S166" s="13" t="n">
        <f aca="false">R166-Q166</f>
        <v>2021.40988258838</v>
      </c>
    </row>
    <row r="167" customFormat="false" ht="12.8" hidden="false" customHeight="false" outlineLevel="0" collapsed="false">
      <c r="A167" s="11" t="n">
        <f aca="false">A166+ORG.OPENOFFICE.DAYSINMONTH(A166)</f>
        <v>48853</v>
      </c>
      <c r="B167" s="6" t="n">
        <f aca="false">B166+1</f>
        <v>151</v>
      </c>
      <c r="C167" s="7" t="n">
        <f aca="false">-1 *PMT(B$7/12, 240, B$5)</f>
        <v>8893.32472440334</v>
      </c>
      <c r="D167" s="7" t="n">
        <f aca="false">-1 * IPMT(B$7/12, B167, 240, B$5)</f>
        <v>2177.34645142729</v>
      </c>
      <c r="E167" s="7" t="n">
        <f aca="false">-1 * PPMT(B$7/12, B167, 240, B$5)</f>
        <v>6715.97827297604</v>
      </c>
      <c r="F167" s="7" t="n">
        <f aca="false">F166+D167</f>
        <v>532926.919568672</v>
      </c>
      <c r="G167" s="7" t="n">
        <f aca="false">E167+G166</f>
        <v>1309965.11381623</v>
      </c>
      <c r="H167" s="7" t="n">
        <f aca="false">H166+B$2*B$13/12</f>
        <v>503333.333333332</v>
      </c>
      <c r="I167" s="7" t="n">
        <f aca="false">G167+H167</f>
        <v>1813298.44714956</v>
      </c>
      <c r="J167" s="7" t="n">
        <f aca="false">D167</f>
        <v>2177.34645142729</v>
      </c>
      <c r="K167" s="7" t="n">
        <f aca="false">K166*(1+(B$13/12))</f>
        <v>5126.88970166216</v>
      </c>
      <c r="L167" s="7" t="n">
        <f aca="false">K167+J167</f>
        <v>7304.23615308944</v>
      </c>
      <c r="M167" s="7" t="n">
        <f aca="false">M166*(1+(B$13/12))</f>
        <v>16059.8155329989</v>
      </c>
      <c r="N167" s="7" t="n">
        <f aca="false">M167-L167</f>
        <v>8755.57937990942</v>
      </c>
      <c r="O167" s="12" t="n">
        <f aca="false">12*N167/I167</f>
        <v>0.0579424488693928</v>
      </c>
      <c r="P167" s="12" t="n">
        <f aca="false">O167-B$14</f>
        <v>0.00794244886939281</v>
      </c>
      <c r="Q167" s="7" t="n">
        <f aca="false">K167+C167</f>
        <v>14020.2144260655</v>
      </c>
      <c r="R167" s="7" t="n">
        <f aca="false">R166*(1+(B$13/12))</f>
        <v>16059.8155329989</v>
      </c>
      <c r="S167" s="13" t="n">
        <f aca="false">R167-Q167</f>
        <v>2039.60110693337</v>
      </c>
    </row>
    <row r="168" customFormat="false" ht="12.8" hidden="false" customHeight="false" outlineLevel="0" collapsed="false">
      <c r="A168" s="11" t="n">
        <f aca="false">A167+ORG.OPENOFFICE.DAYSINMONTH(A167)</f>
        <v>48884</v>
      </c>
      <c r="B168" s="6" t="n">
        <f aca="false">B167+1</f>
        <v>152</v>
      </c>
      <c r="C168" s="7" t="n">
        <f aca="false">-1 *PMT(B$7/12, 240, B$5)</f>
        <v>8893.32472440334</v>
      </c>
      <c r="D168" s="7" t="n">
        <f aca="false">-1 * IPMT(B$7/12, B168, 240, B$5)</f>
        <v>2156.35901932424</v>
      </c>
      <c r="E168" s="7" t="n">
        <f aca="false">-1 * PPMT(B$7/12, B168, 240, B$5)</f>
        <v>6736.9657050791</v>
      </c>
      <c r="F168" s="7" t="n">
        <f aca="false">F167+D168</f>
        <v>535083.278587996</v>
      </c>
      <c r="G168" s="7" t="n">
        <f aca="false">E168+G167</f>
        <v>1316702.07952131</v>
      </c>
      <c r="H168" s="7" t="n">
        <f aca="false">H167+B$2*B$13/12</f>
        <v>506666.666666666</v>
      </c>
      <c r="I168" s="7" t="n">
        <f aca="false">G168+H168</f>
        <v>1823368.74618798</v>
      </c>
      <c r="J168" s="7" t="n">
        <f aca="false">D168</f>
        <v>2156.35901932424</v>
      </c>
      <c r="K168" s="7" t="n">
        <f aca="false">K167*(1+(B$13/12))</f>
        <v>5135.43451783159</v>
      </c>
      <c r="L168" s="7" t="n">
        <f aca="false">K168+J168</f>
        <v>7291.79353715583</v>
      </c>
      <c r="M168" s="7" t="n">
        <f aca="false">M167*(1+(B$13/12))</f>
        <v>16086.5818922205</v>
      </c>
      <c r="N168" s="7" t="n">
        <f aca="false">M168-L168</f>
        <v>8794.78835506469</v>
      </c>
      <c r="O168" s="12" t="n">
        <f aca="false">12*N168/I168</f>
        <v>0.0578804811047782</v>
      </c>
      <c r="P168" s="12" t="n">
        <f aca="false">O168-B$14</f>
        <v>0.00788048110477824</v>
      </c>
      <c r="Q168" s="7" t="n">
        <f aca="false">K168+C168</f>
        <v>14028.7592422349</v>
      </c>
      <c r="R168" s="7" t="n">
        <f aca="false">R167*(1+(B$13/12))</f>
        <v>16086.5818922205</v>
      </c>
      <c r="S168" s="13" t="n">
        <f aca="false">R168-Q168</f>
        <v>2057.8226499856</v>
      </c>
    </row>
    <row r="169" customFormat="false" ht="12.8" hidden="false" customHeight="false" outlineLevel="0" collapsed="false">
      <c r="A169" s="11" t="n">
        <f aca="false">A168+ORG.OPENOFFICE.DAYSINMONTH(A168)</f>
        <v>48914</v>
      </c>
      <c r="B169" s="6" t="n">
        <f aca="false">B168+1</f>
        <v>153</v>
      </c>
      <c r="C169" s="7" t="n">
        <f aca="false">-1 *PMT(B$7/12, 240, B$5)</f>
        <v>8893.32472440334</v>
      </c>
      <c r="D169" s="7" t="n">
        <f aca="false">-1 * IPMT(B$7/12, B169, 240, B$5)</f>
        <v>2135.30600149587</v>
      </c>
      <c r="E169" s="7" t="n">
        <f aca="false">-1 * PPMT(B$7/12, B169, 240, B$5)</f>
        <v>6758.01872290747</v>
      </c>
      <c r="F169" s="7" t="n">
        <f aca="false">F168+D169</f>
        <v>537218.584589492</v>
      </c>
      <c r="G169" s="7" t="n">
        <f aca="false">E169+G168</f>
        <v>1323460.09824422</v>
      </c>
      <c r="H169" s="7" t="n">
        <f aca="false">H168+B$2*B$13/12</f>
        <v>509999.999999999</v>
      </c>
      <c r="I169" s="7" t="n">
        <f aca="false">G169+H169</f>
        <v>1833460.09824422</v>
      </c>
      <c r="J169" s="7" t="n">
        <f aca="false">D169</f>
        <v>2135.30600149587</v>
      </c>
      <c r="K169" s="7" t="n">
        <f aca="false">K168*(1+(B$13/12))</f>
        <v>5143.99357536131</v>
      </c>
      <c r="L169" s="7" t="n">
        <f aca="false">K169+J169</f>
        <v>7279.29957685718</v>
      </c>
      <c r="M169" s="7" t="n">
        <f aca="false">M168*(1+(B$13/12))</f>
        <v>16113.3928620409</v>
      </c>
      <c r="N169" s="7" t="n">
        <f aca="false">M169-L169</f>
        <v>8834.09328518371</v>
      </c>
      <c r="O169" s="12" t="n">
        <f aca="false">12*N169/I169</f>
        <v>0.0578191581718754</v>
      </c>
      <c r="P169" s="12" t="n">
        <f aca="false">O169-B$14</f>
        <v>0.00781915817187539</v>
      </c>
      <c r="Q169" s="7" t="n">
        <f aca="false">K169+C169</f>
        <v>14037.3182997646</v>
      </c>
      <c r="R169" s="7" t="n">
        <f aca="false">R168*(1+(B$13/12))</f>
        <v>16113.3928620409</v>
      </c>
      <c r="S169" s="13" t="n">
        <f aca="false">R169-Q169</f>
        <v>2076.07456227625</v>
      </c>
    </row>
    <row r="170" customFormat="false" ht="12.8" hidden="false" customHeight="false" outlineLevel="0" collapsed="false">
      <c r="A170" s="11" t="n">
        <f aca="false">A169+ORG.OPENOFFICE.DAYSINMONTH(A169)</f>
        <v>48945</v>
      </c>
      <c r="B170" s="6" t="n">
        <f aca="false">B169+1</f>
        <v>154</v>
      </c>
      <c r="C170" s="7" t="n">
        <f aca="false">-1 *PMT(B$7/12, 240, B$5)</f>
        <v>8893.32472440334</v>
      </c>
      <c r="D170" s="7" t="n">
        <f aca="false">-1 * IPMT(B$7/12, B170, 240, B$5)</f>
        <v>2114.18719298678</v>
      </c>
      <c r="E170" s="7" t="n">
        <f aca="false">-1 * PPMT(B$7/12, B170, 240, B$5)</f>
        <v>6779.13753141656</v>
      </c>
      <c r="F170" s="7" t="n">
        <f aca="false">F169+D170</f>
        <v>539332.771782479</v>
      </c>
      <c r="G170" s="7" t="n">
        <f aca="false">E170+G169</f>
        <v>1330239.23577563</v>
      </c>
      <c r="H170" s="7" t="n">
        <f aca="false">H169+B$2*B$13/12</f>
        <v>513333.333333332</v>
      </c>
      <c r="I170" s="7" t="n">
        <f aca="false">G170+H170</f>
        <v>1843572.56910897</v>
      </c>
      <c r="J170" s="7" t="n">
        <f aca="false">D170</f>
        <v>2114.18719298678</v>
      </c>
      <c r="K170" s="7" t="n">
        <f aca="false">K169*(1+(B$13/12))</f>
        <v>5152.56689798691</v>
      </c>
      <c r="L170" s="7" t="n">
        <f aca="false">K170+J170</f>
        <v>7266.75409097369</v>
      </c>
      <c r="M170" s="7" t="n">
        <f aca="false">M169*(1+(B$13/12))</f>
        <v>16140.248516811</v>
      </c>
      <c r="N170" s="7" t="n">
        <f aca="false">M170-L170</f>
        <v>8873.49442583727</v>
      </c>
      <c r="O170" s="12" t="n">
        <f aca="false">12*N170/I170</f>
        <v>0.057758471184843</v>
      </c>
      <c r="P170" s="12" t="n">
        <f aca="false">O170-B$14</f>
        <v>0.00775847118484299</v>
      </c>
      <c r="Q170" s="7" t="n">
        <f aca="false">K170+C170</f>
        <v>14045.8916223903</v>
      </c>
      <c r="R170" s="7" t="n">
        <f aca="false">R169*(1+(B$13/12))</f>
        <v>16140.248516811</v>
      </c>
      <c r="S170" s="13" t="n">
        <f aca="false">R170-Q170</f>
        <v>2094.35689442071</v>
      </c>
    </row>
    <row r="171" customFormat="false" ht="12.8" hidden="false" customHeight="false" outlineLevel="0" collapsed="false">
      <c r="A171" s="11" t="n">
        <f aca="false">A170+ORG.OPENOFFICE.DAYSINMONTH(A170)</f>
        <v>48976</v>
      </c>
      <c r="B171" s="6" t="n">
        <f aca="false">B170+1</f>
        <v>155</v>
      </c>
      <c r="C171" s="7" t="n">
        <f aca="false">-1 *PMT(B$7/12, 240, B$5)</f>
        <v>8893.32472440334</v>
      </c>
      <c r="D171" s="7" t="n">
        <f aca="false">-1 * IPMT(B$7/12, B171, 240, B$5)</f>
        <v>2093.0023882011</v>
      </c>
      <c r="E171" s="7" t="n">
        <f aca="false">-1 * PPMT(B$7/12, B171, 240, B$5)</f>
        <v>6800.32233620223</v>
      </c>
      <c r="F171" s="7" t="n">
        <f aca="false">F170+D171</f>
        <v>541425.77417068</v>
      </c>
      <c r="G171" s="7" t="n">
        <f aca="false">E171+G170</f>
        <v>1337039.55811184</v>
      </c>
      <c r="H171" s="7" t="n">
        <f aca="false">H170+B$2*B$13/12</f>
        <v>516666.666666665</v>
      </c>
      <c r="I171" s="7" t="n">
        <f aca="false">G171+H171</f>
        <v>1853706.2247785</v>
      </c>
      <c r="J171" s="7" t="n">
        <f aca="false">D171</f>
        <v>2093.0023882011</v>
      </c>
      <c r="K171" s="7" t="n">
        <f aca="false">K170*(1+(B$13/12))</f>
        <v>5161.15450948356</v>
      </c>
      <c r="L171" s="7" t="n">
        <f aca="false">K171+J171</f>
        <v>7254.15689768466</v>
      </c>
      <c r="M171" s="7" t="n">
        <f aca="false">M170*(1+(B$13/12))</f>
        <v>16167.1489310056</v>
      </c>
      <c r="N171" s="7" t="n">
        <f aca="false">M171-L171</f>
        <v>8912.99203332098</v>
      </c>
      <c r="O171" s="12" t="n">
        <f aca="false">12*N171/I171</f>
        <v>0.0576984114150191</v>
      </c>
      <c r="P171" s="12" t="n">
        <f aca="false">O171-B$14</f>
        <v>0.00769841141501906</v>
      </c>
      <c r="Q171" s="7" t="n">
        <f aca="false">K171+C171</f>
        <v>14054.4792338869</v>
      </c>
      <c r="R171" s="7" t="n">
        <f aca="false">R170*(1+(B$13/12))</f>
        <v>16167.1489310056</v>
      </c>
      <c r="S171" s="13" t="n">
        <f aca="false">R171-Q171</f>
        <v>2112.66969711875</v>
      </c>
    </row>
    <row r="172" customFormat="false" ht="12.8" hidden="false" customHeight="false" outlineLevel="0" collapsed="false">
      <c r="A172" s="11" t="n">
        <f aca="false">A171+ORG.OPENOFFICE.DAYSINMONTH(A171)</f>
        <v>49004</v>
      </c>
      <c r="B172" s="6" t="n">
        <f aca="false">B171+1</f>
        <v>156</v>
      </c>
      <c r="C172" s="7" t="n">
        <f aca="false">-1 *PMT(B$7/12, 240, B$5)</f>
        <v>8893.32472440334</v>
      </c>
      <c r="D172" s="7" t="n">
        <f aca="false">-1 * IPMT(B$7/12, B172, 240, B$5)</f>
        <v>2071.75138090047</v>
      </c>
      <c r="E172" s="7" t="n">
        <f aca="false">-1 * PPMT(B$7/12, B172, 240, B$5)</f>
        <v>6821.57334350286</v>
      </c>
      <c r="F172" s="7" t="n">
        <f aca="false">F171+D172</f>
        <v>543497.525551581</v>
      </c>
      <c r="G172" s="7" t="n">
        <f aca="false">E172+G171</f>
        <v>1343861.13145534</v>
      </c>
      <c r="H172" s="7" t="n">
        <f aca="false">H171+B$2*B$13/12</f>
        <v>519999.999999999</v>
      </c>
      <c r="I172" s="7" t="n">
        <f aca="false">G172+H172</f>
        <v>1863861.13145534</v>
      </c>
      <c r="J172" s="7" t="n">
        <f aca="false">D172</f>
        <v>2071.75138090047</v>
      </c>
      <c r="K172" s="7" t="n">
        <f aca="false">K171*(1+(B$13/12))</f>
        <v>5169.75643366603</v>
      </c>
      <c r="L172" s="7" t="n">
        <f aca="false">K172+J172</f>
        <v>7241.5078145665</v>
      </c>
      <c r="M172" s="7" t="n">
        <f aca="false">M171*(1+(B$13/12))</f>
        <v>16194.094179224</v>
      </c>
      <c r="N172" s="7" t="n">
        <f aca="false">M172-L172</f>
        <v>8952.58636465749</v>
      </c>
      <c r="O172" s="12" t="n">
        <f aca="false">12*N172/I172</f>
        <v>0.0576389702874514</v>
      </c>
      <c r="P172" s="12" t="n">
        <f aca="false">O172-B$14</f>
        <v>0.00763897028745144</v>
      </c>
      <c r="Q172" s="7" t="n">
        <f aca="false">K172+C172</f>
        <v>14063.0811580694</v>
      </c>
      <c r="R172" s="7" t="n">
        <f aca="false">R171*(1+(B$13/12))</f>
        <v>16194.094179224</v>
      </c>
      <c r="S172" s="13" t="n">
        <f aca="false">R172-Q172</f>
        <v>2131.01302115463</v>
      </c>
      <c r="T172" s="7" t="n">
        <f aca="false">SUM(S161:S172)</f>
        <v>24368.1864903979</v>
      </c>
    </row>
    <row r="173" customFormat="false" ht="12.8" hidden="false" customHeight="false" outlineLevel="0" collapsed="false">
      <c r="A173" s="11" t="n">
        <f aca="false">A172+ORG.OPENOFFICE.DAYSINMONTH(A172)</f>
        <v>49035</v>
      </c>
      <c r="B173" s="6" t="n">
        <f aca="false">B172+1</f>
        <v>157</v>
      </c>
      <c r="C173" s="7" t="n">
        <f aca="false">-1 *PMT(B$7/12, 240, B$5)</f>
        <v>8893.32472440334</v>
      </c>
      <c r="D173" s="7" t="n">
        <f aca="false">-1 * IPMT(B$7/12, B173, 240, B$5)</f>
        <v>2050.43396420203</v>
      </c>
      <c r="E173" s="7" t="n">
        <f aca="false">-1 * PPMT(B$7/12, B173, 240, B$5)</f>
        <v>6842.89076020131</v>
      </c>
      <c r="F173" s="7" t="n">
        <f aca="false">F172+D173</f>
        <v>545547.959515783</v>
      </c>
      <c r="G173" s="7" t="n">
        <f aca="false">E173+G172</f>
        <v>1350704.02221554</v>
      </c>
      <c r="H173" s="7" t="n">
        <f aca="false">H172+B$2*B$13/12</f>
        <v>523333.333333332</v>
      </c>
      <c r="I173" s="7" t="n">
        <f aca="false">G173+H173</f>
        <v>1874037.35554887</v>
      </c>
      <c r="J173" s="7" t="n">
        <f aca="false">D173</f>
        <v>2050.43396420203</v>
      </c>
      <c r="K173" s="7" t="n">
        <f aca="false">K172*(1+(B$13/12))</f>
        <v>5178.37269438881</v>
      </c>
      <c r="L173" s="7" t="n">
        <f aca="false">K173+J173</f>
        <v>7228.80665859084</v>
      </c>
      <c r="M173" s="7" t="n">
        <f aca="false">M172*(1+(B$13/12))</f>
        <v>16221.0843361894</v>
      </c>
      <c r="N173" s="7" t="n">
        <f aca="false">M173-L173</f>
        <v>8992.27767759853</v>
      </c>
      <c r="O173" s="12" t="n">
        <f aca="false">12*N173/I173</f>
        <v>0.0575801393775196</v>
      </c>
      <c r="P173" s="12" t="n">
        <f aca="false">O173-B$14</f>
        <v>0.00758013937751961</v>
      </c>
      <c r="Q173" s="7" t="n">
        <f aca="false">K173+C173</f>
        <v>14071.6974187921</v>
      </c>
      <c r="R173" s="7" t="n">
        <f aca="false">R172*(1+(B$13/12))</f>
        <v>16221.0843361894</v>
      </c>
      <c r="S173" s="13" t="n">
        <f aca="false">R173-Q173</f>
        <v>2149.38691739722</v>
      </c>
    </row>
    <row r="174" customFormat="false" ht="12.8" hidden="false" customHeight="false" outlineLevel="0" collapsed="false">
      <c r="A174" s="11" t="n">
        <f aca="false">A173+ORG.OPENOFFICE.DAYSINMONTH(A173)</f>
        <v>49065</v>
      </c>
      <c r="B174" s="6" t="n">
        <f aca="false">B173+1</f>
        <v>158</v>
      </c>
      <c r="C174" s="7" t="n">
        <f aca="false">-1 *PMT(B$7/12, 240, B$5)</f>
        <v>8893.32472440334</v>
      </c>
      <c r="D174" s="7" t="n">
        <f aca="false">-1 * IPMT(B$7/12, B174, 240, B$5)</f>
        <v>2029.0499305764</v>
      </c>
      <c r="E174" s="7" t="n">
        <f aca="false">-1 * PPMT(B$7/12, B174, 240, B$5)</f>
        <v>6864.27479382694</v>
      </c>
      <c r="F174" s="7" t="n">
        <f aca="false">F173+D174</f>
        <v>547577.009446359</v>
      </c>
      <c r="G174" s="7" t="n">
        <f aca="false">E174+G173</f>
        <v>1357568.29700937</v>
      </c>
      <c r="H174" s="7" t="n">
        <f aca="false">H173+B$2*B$13/12</f>
        <v>526666.666666666</v>
      </c>
      <c r="I174" s="7" t="n">
        <f aca="false">G174+H174</f>
        <v>1884234.96367603</v>
      </c>
      <c r="J174" s="7" t="n">
        <f aca="false">D174</f>
        <v>2029.0499305764</v>
      </c>
      <c r="K174" s="7" t="n">
        <f aca="false">K173*(1+(B$13/12))</f>
        <v>5187.00331554612</v>
      </c>
      <c r="L174" s="7" t="n">
        <f aca="false">K174+J174</f>
        <v>7216.05324612252</v>
      </c>
      <c r="M174" s="7" t="n">
        <f aca="false">M173*(1+(B$13/12))</f>
        <v>16248.1194767497</v>
      </c>
      <c r="N174" s="7" t="n">
        <f aca="false">M174-L174</f>
        <v>9032.06623062716</v>
      </c>
      <c r="O174" s="12" t="n">
        <f aca="false">12*N174/I174</f>
        <v>0.0575219104076455</v>
      </c>
      <c r="P174" s="12" t="n">
        <f aca="false">O174-B$14</f>
        <v>0.0075219104076455</v>
      </c>
      <c r="Q174" s="7" t="n">
        <f aca="false">K174+C174</f>
        <v>14080.3280399495</v>
      </c>
      <c r="R174" s="7" t="n">
        <f aca="false">R173*(1+(B$13/12))</f>
        <v>16248.1194767497</v>
      </c>
      <c r="S174" s="13" t="n">
        <f aca="false">R174-Q174</f>
        <v>2167.79143680022</v>
      </c>
    </row>
    <row r="175" customFormat="false" ht="12.8" hidden="false" customHeight="false" outlineLevel="0" collapsed="false">
      <c r="A175" s="11" t="n">
        <f aca="false">A174+ORG.OPENOFFICE.DAYSINMONTH(A174)</f>
        <v>49096</v>
      </c>
      <c r="B175" s="6" t="n">
        <f aca="false">B174+1</f>
        <v>159</v>
      </c>
      <c r="C175" s="7" t="n">
        <f aca="false">-1 *PMT(B$7/12, 240, B$5)</f>
        <v>8893.32472440334</v>
      </c>
      <c r="D175" s="7" t="n">
        <f aca="false">-1 * IPMT(B$7/12, B175, 240, B$5)</f>
        <v>2007.59907184569</v>
      </c>
      <c r="E175" s="7" t="n">
        <f aca="false">-1 * PPMT(B$7/12, B175, 240, B$5)</f>
        <v>6885.72565255765</v>
      </c>
      <c r="F175" s="7" t="n">
        <f aca="false">F174+D175</f>
        <v>549584.608518205</v>
      </c>
      <c r="G175" s="7" t="n">
        <f aca="false">E175+G174</f>
        <v>1364454.02266193</v>
      </c>
      <c r="H175" s="7" t="n">
        <f aca="false">H174+B$2*B$13/12</f>
        <v>529999.999999999</v>
      </c>
      <c r="I175" s="7" t="n">
        <f aca="false">G175+H175</f>
        <v>1894454.02266192</v>
      </c>
      <c r="J175" s="7" t="n">
        <f aca="false">D175</f>
        <v>2007.59907184569</v>
      </c>
      <c r="K175" s="7" t="n">
        <f aca="false">K174*(1+(B$13/12))</f>
        <v>5195.64832107203</v>
      </c>
      <c r="L175" s="7" t="n">
        <f aca="false">K175+J175</f>
        <v>7203.24739291772</v>
      </c>
      <c r="M175" s="7" t="n">
        <f aca="false">M174*(1+(B$13/12))</f>
        <v>16275.1996758776</v>
      </c>
      <c r="N175" s="7" t="n">
        <f aca="false">M175-L175</f>
        <v>9071.95228295988</v>
      </c>
      <c r="O175" s="12" t="n">
        <f aca="false">12*N175/I175</f>
        <v>0.0574642752440901</v>
      </c>
      <c r="P175" s="12" t="n">
        <f aca="false">O175-B$14</f>
        <v>0.00746427524409012</v>
      </c>
      <c r="Q175" s="7" t="n">
        <f aca="false">K175+C175</f>
        <v>14088.9730454754</v>
      </c>
      <c r="R175" s="7" t="n">
        <f aca="false">R174*(1+(B$13/12))</f>
        <v>16275.1996758776</v>
      </c>
      <c r="S175" s="13" t="n">
        <f aca="false">R175-Q175</f>
        <v>2186.22663040223</v>
      </c>
    </row>
    <row r="176" customFormat="false" ht="12.8" hidden="false" customHeight="false" outlineLevel="0" collapsed="false">
      <c r="A176" s="11" t="n">
        <f aca="false">A175+ORG.OPENOFFICE.DAYSINMONTH(A175)</f>
        <v>49126</v>
      </c>
      <c r="B176" s="6" t="n">
        <f aca="false">B175+1</f>
        <v>160</v>
      </c>
      <c r="C176" s="7" t="n">
        <f aca="false">-1 *PMT(B$7/12, 240, B$5)</f>
        <v>8893.32472440334</v>
      </c>
      <c r="D176" s="7" t="n">
        <f aca="false">-1 * IPMT(B$7/12, B176, 240, B$5)</f>
        <v>1986.08117918144</v>
      </c>
      <c r="E176" s="7" t="n">
        <f aca="false">-1 * PPMT(B$7/12, B176, 240, B$5)</f>
        <v>6907.24354522189</v>
      </c>
      <c r="F176" s="7" t="n">
        <f aca="false">F175+D176</f>
        <v>551570.689697386</v>
      </c>
      <c r="G176" s="7" t="n">
        <f aca="false">E176+G175</f>
        <v>1371361.26620715</v>
      </c>
      <c r="H176" s="7" t="n">
        <f aca="false">H175+B$2*B$13/12</f>
        <v>533333.333333332</v>
      </c>
      <c r="I176" s="7" t="n">
        <f aca="false">G176+H176</f>
        <v>1904694.59954048</v>
      </c>
      <c r="J176" s="7" t="n">
        <f aca="false">D176</f>
        <v>1986.08117918144</v>
      </c>
      <c r="K176" s="7" t="n">
        <f aca="false">K175*(1+(B$13/12))</f>
        <v>5204.30773494049</v>
      </c>
      <c r="L176" s="7" t="n">
        <f aca="false">K176+J176</f>
        <v>7190.38891412193</v>
      </c>
      <c r="M176" s="7" t="n">
        <f aca="false">M175*(1+(B$13/12))</f>
        <v>16302.3250086707</v>
      </c>
      <c r="N176" s="7" t="n">
        <f aca="false">M176-L176</f>
        <v>9111.9360945488</v>
      </c>
      <c r="O176" s="12" t="n">
        <f aca="false">12*N176/I176</f>
        <v>0.0574072258938338</v>
      </c>
      <c r="P176" s="12" t="n">
        <f aca="false">O176-B$14</f>
        <v>0.00740722589383378</v>
      </c>
      <c r="Q176" s="7" t="n">
        <f aca="false">K176+C176</f>
        <v>14097.6324593438</v>
      </c>
      <c r="R176" s="7" t="n">
        <f aca="false">R175*(1+(B$13/12))</f>
        <v>16302.3250086707</v>
      </c>
      <c r="S176" s="13" t="n">
        <f aca="false">R176-Q176</f>
        <v>2204.69254932691</v>
      </c>
    </row>
    <row r="177" customFormat="false" ht="12.8" hidden="false" customHeight="false" outlineLevel="0" collapsed="false">
      <c r="A177" s="11" t="n">
        <f aca="false">A176+ORG.OPENOFFICE.DAYSINMONTH(A176)</f>
        <v>49157</v>
      </c>
      <c r="B177" s="6" t="n">
        <f aca="false">B176+1</f>
        <v>161</v>
      </c>
      <c r="C177" s="7" t="n">
        <f aca="false">-1 *PMT(B$7/12, 240, B$5)</f>
        <v>8893.32472440334</v>
      </c>
      <c r="D177" s="7" t="n">
        <f aca="false">-1 * IPMT(B$7/12, B177, 240, B$5)</f>
        <v>1964.49604310263</v>
      </c>
      <c r="E177" s="7" t="n">
        <f aca="false">-1 * PPMT(B$7/12, B177, 240, B$5)</f>
        <v>6928.82868130071</v>
      </c>
      <c r="F177" s="7" t="n">
        <f aca="false">F176+D177</f>
        <v>553535.185740489</v>
      </c>
      <c r="G177" s="7" t="n">
        <f aca="false">E177+G176</f>
        <v>1378290.09488845</v>
      </c>
      <c r="H177" s="7" t="n">
        <f aca="false">H176+B$2*B$13/12</f>
        <v>536666.666666666</v>
      </c>
      <c r="I177" s="7" t="n">
        <f aca="false">G177+H177</f>
        <v>1914956.76155511</v>
      </c>
      <c r="J177" s="7" t="n">
        <f aca="false">D177</f>
        <v>1964.49604310263</v>
      </c>
      <c r="K177" s="7" t="n">
        <f aca="false">K176*(1+(B$13/12))</f>
        <v>5212.98158116539</v>
      </c>
      <c r="L177" s="7" t="n">
        <f aca="false">K177+J177</f>
        <v>7177.47762426801</v>
      </c>
      <c r="M177" s="7" t="n">
        <f aca="false">M176*(1+(B$13/12))</f>
        <v>16329.4955503518</v>
      </c>
      <c r="N177" s="7" t="n">
        <f aca="false">M177-L177</f>
        <v>9152.01792608383</v>
      </c>
      <c r="O177" s="12" t="n">
        <f aca="false">12*N177/I177</f>
        <v>0.0573507545015372</v>
      </c>
      <c r="P177" s="12" t="n">
        <f aca="false">O177-B$14</f>
        <v>0.00735075450153719</v>
      </c>
      <c r="Q177" s="7" t="n">
        <f aca="false">K177+C177</f>
        <v>14106.3063055687</v>
      </c>
      <c r="R177" s="7" t="n">
        <f aca="false">R176*(1+(B$13/12))</f>
        <v>16329.4955503518</v>
      </c>
      <c r="S177" s="13" t="n">
        <f aca="false">R177-Q177</f>
        <v>2223.18924478312</v>
      </c>
    </row>
    <row r="178" customFormat="false" ht="12.8" hidden="false" customHeight="false" outlineLevel="0" collapsed="false">
      <c r="A178" s="11" t="n">
        <f aca="false">A177+ORG.OPENOFFICE.DAYSINMONTH(A177)</f>
        <v>49188</v>
      </c>
      <c r="B178" s="6" t="n">
        <f aca="false">B177+1</f>
        <v>162</v>
      </c>
      <c r="C178" s="7" t="n">
        <f aca="false">-1 *PMT(B$7/12, 240, B$5)</f>
        <v>8893.32472440334</v>
      </c>
      <c r="D178" s="7" t="n">
        <f aca="false">-1 * IPMT(B$7/12, B178, 240, B$5)</f>
        <v>1942.84345347356</v>
      </c>
      <c r="E178" s="7" t="n">
        <f aca="false">-1 * PPMT(B$7/12, B178, 240, B$5)</f>
        <v>6950.48127092978</v>
      </c>
      <c r="F178" s="7" t="n">
        <f aca="false">F177+D178</f>
        <v>555478.029193962</v>
      </c>
      <c r="G178" s="7" t="n">
        <f aca="false">E178+G177</f>
        <v>1385240.57615938</v>
      </c>
      <c r="H178" s="7" t="n">
        <f aca="false">H177+B$2*B$13/12</f>
        <v>539999.999999999</v>
      </c>
      <c r="I178" s="7" t="n">
        <f aca="false">G178+H178</f>
        <v>1925240.57615938</v>
      </c>
      <c r="J178" s="7" t="n">
        <f aca="false">D178</f>
        <v>1942.84345347356</v>
      </c>
      <c r="K178" s="7" t="n">
        <f aca="false">K177*(1+(B$13/12))</f>
        <v>5221.66988380066</v>
      </c>
      <c r="L178" s="7" t="n">
        <f aca="false">K178+J178</f>
        <v>7164.51333727422</v>
      </c>
      <c r="M178" s="7" t="n">
        <f aca="false">M177*(1+(B$13/12))</f>
        <v>16356.7113762691</v>
      </c>
      <c r="N178" s="7" t="n">
        <f aca="false">M178-L178</f>
        <v>9192.19803899488</v>
      </c>
      <c r="O178" s="12" t="n">
        <f aca="false">12*N178/I178</f>
        <v>0.057294853346581</v>
      </c>
      <c r="P178" s="12" t="n">
        <f aca="false">O178-B$14</f>
        <v>0.00729485334658097</v>
      </c>
      <c r="Q178" s="7" t="n">
        <f aca="false">K178+C178</f>
        <v>14114.994608204</v>
      </c>
      <c r="R178" s="7" t="n">
        <f aca="false">R177*(1+(B$13/12))</f>
        <v>16356.7113762691</v>
      </c>
      <c r="S178" s="13" t="n">
        <f aca="false">R178-Q178</f>
        <v>2241.7167680651</v>
      </c>
    </row>
    <row r="179" customFormat="false" ht="12.8" hidden="false" customHeight="false" outlineLevel="0" collapsed="false">
      <c r="A179" s="11" t="n">
        <f aca="false">A178+ORG.OPENOFFICE.DAYSINMONTH(A178)</f>
        <v>49218</v>
      </c>
      <c r="B179" s="6" t="n">
        <f aca="false">B178+1</f>
        <v>163</v>
      </c>
      <c r="C179" s="7" t="n">
        <f aca="false">-1 *PMT(B$7/12, 240, B$5)</f>
        <v>8893.32472440334</v>
      </c>
      <c r="D179" s="7" t="n">
        <f aca="false">-1 * IPMT(B$7/12, B179, 240, B$5)</f>
        <v>1921.1231995019</v>
      </c>
      <c r="E179" s="7" t="n">
        <f aca="false">-1 * PPMT(B$7/12, B179, 240, B$5)</f>
        <v>6972.20152490143</v>
      </c>
      <c r="F179" s="7" t="n">
        <f aca="false">F178+D179</f>
        <v>557399.152393464</v>
      </c>
      <c r="G179" s="7" t="n">
        <f aca="false">E179+G178</f>
        <v>1392212.77768428</v>
      </c>
      <c r="H179" s="7" t="n">
        <f aca="false">H178+B$2*B$13/12</f>
        <v>543333.333333332</v>
      </c>
      <c r="I179" s="7" t="n">
        <f aca="false">G179+H179</f>
        <v>1935546.11101761</v>
      </c>
      <c r="J179" s="7" t="n">
        <f aca="false">D179</f>
        <v>1921.1231995019</v>
      </c>
      <c r="K179" s="7" t="n">
        <f aca="false">K178*(1+(B$13/12))</f>
        <v>5230.37266694033</v>
      </c>
      <c r="L179" s="7" t="n">
        <f aca="false">K179+J179</f>
        <v>7151.49586644224</v>
      </c>
      <c r="M179" s="7" t="n">
        <f aca="false">M178*(1+(B$13/12))</f>
        <v>16383.9725618962</v>
      </c>
      <c r="N179" s="7" t="n">
        <f aca="false">M179-L179</f>
        <v>9232.47669545398</v>
      </c>
      <c r="O179" s="12" t="n">
        <f aca="false">12*N179/I179</f>
        <v>0.0572395148401813</v>
      </c>
      <c r="P179" s="12" t="n">
        <f aca="false">O179-B$14</f>
        <v>0.0072395148401813</v>
      </c>
      <c r="Q179" s="7" t="n">
        <f aca="false">K179+C179</f>
        <v>14123.6973913437</v>
      </c>
      <c r="R179" s="7" t="n">
        <f aca="false">R178*(1+(B$13/12))</f>
        <v>16383.9725618962</v>
      </c>
      <c r="S179" s="13" t="n">
        <f aca="false">R179-Q179</f>
        <v>2260.27517055255</v>
      </c>
    </row>
    <row r="180" customFormat="false" ht="12.8" hidden="false" customHeight="false" outlineLevel="0" collapsed="false">
      <c r="A180" s="11" t="n">
        <f aca="false">A179+ORG.OPENOFFICE.DAYSINMONTH(A179)</f>
        <v>49249</v>
      </c>
      <c r="B180" s="6" t="n">
        <f aca="false">B179+1</f>
        <v>164</v>
      </c>
      <c r="C180" s="7" t="n">
        <f aca="false">-1 *PMT(B$7/12, 240, B$5)</f>
        <v>8893.32472440334</v>
      </c>
      <c r="D180" s="7" t="n">
        <f aca="false">-1 * IPMT(B$7/12, B180, 240, B$5)</f>
        <v>1899.33506973659</v>
      </c>
      <c r="E180" s="7" t="n">
        <f aca="false">-1 * PPMT(B$7/12, B180, 240, B$5)</f>
        <v>6993.98965466675</v>
      </c>
      <c r="F180" s="7" t="n">
        <f aca="false">F179+D180</f>
        <v>559298.487463201</v>
      </c>
      <c r="G180" s="7" t="n">
        <f aca="false">E180+G179</f>
        <v>1399206.76733895</v>
      </c>
      <c r="H180" s="7" t="n">
        <f aca="false">H179+B$2*B$13/12</f>
        <v>546666.666666666</v>
      </c>
      <c r="I180" s="7" t="n">
        <f aca="false">G180+H180</f>
        <v>1945873.43400561</v>
      </c>
      <c r="J180" s="7" t="n">
        <f aca="false">D180</f>
        <v>1899.33506973659</v>
      </c>
      <c r="K180" s="7" t="n">
        <f aca="false">K179*(1+(B$13/12))</f>
        <v>5239.08995471857</v>
      </c>
      <c r="L180" s="7" t="n">
        <f aca="false">K180+J180</f>
        <v>7138.42502445515</v>
      </c>
      <c r="M180" s="7" t="n">
        <f aca="false">M179*(1+(B$13/12))</f>
        <v>16411.2791828327</v>
      </c>
      <c r="N180" s="7" t="n">
        <f aca="false">M180-L180</f>
        <v>9272.85415837756</v>
      </c>
      <c r="O180" s="12" t="n">
        <f aca="false">12*N180/I180</f>
        <v>0.0571847315225795</v>
      </c>
      <c r="P180" s="12" t="n">
        <f aca="false">O180-B$14</f>
        <v>0.00718473152257947</v>
      </c>
      <c r="Q180" s="7" t="n">
        <f aca="false">K180+C180</f>
        <v>14132.4146791219</v>
      </c>
      <c r="R180" s="7" t="n">
        <f aca="false">R179*(1+(B$13/12))</f>
        <v>16411.2791828327</v>
      </c>
      <c r="S180" s="13" t="n">
        <f aca="false">R180-Q180</f>
        <v>2278.86450371081</v>
      </c>
    </row>
    <row r="181" customFormat="false" ht="12.8" hidden="false" customHeight="false" outlineLevel="0" collapsed="false">
      <c r="A181" s="11" t="n">
        <f aca="false">A180+ORG.OPENOFFICE.DAYSINMONTH(A180)</f>
        <v>49279</v>
      </c>
      <c r="B181" s="6" t="n">
        <f aca="false">B180+1</f>
        <v>165</v>
      </c>
      <c r="C181" s="7" t="n">
        <f aca="false">-1 *PMT(B$7/12, 240, B$5)</f>
        <v>8893.32472440334</v>
      </c>
      <c r="D181" s="7" t="n">
        <f aca="false">-1 * IPMT(B$7/12, B181, 240, B$5)</f>
        <v>1877.47885206575</v>
      </c>
      <c r="E181" s="7" t="n">
        <f aca="false">-1 * PPMT(B$7/12, B181, 240, B$5)</f>
        <v>7015.84587233758</v>
      </c>
      <c r="F181" s="7" t="n">
        <f aca="false">F180+D181</f>
        <v>561175.966315267</v>
      </c>
      <c r="G181" s="7" t="n">
        <f aca="false">E181+G180</f>
        <v>1406222.61321128</v>
      </c>
      <c r="H181" s="7" t="n">
        <f aca="false">H180+B$2*B$13/12</f>
        <v>549999.999999999</v>
      </c>
      <c r="I181" s="7" t="n">
        <f aca="false">G181+H181</f>
        <v>1956222.61321128</v>
      </c>
      <c r="J181" s="7" t="n">
        <f aca="false">D181</f>
        <v>1877.47885206575</v>
      </c>
      <c r="K181" s="7" t="n">
        <f aca="false">K180*(1+(B$13/12))</f>
        <v>5247.82177130976</v>
      </c>
      <c r="L181" s="7" t="n">
        <f aca="false">K181+J181</f>
        <v>7125.30062337552</v>
      </c>
      <c r="M181" s="7" t="n">
        <f aca="false">M180*(1+(B$13/12))</f>
        <v>16438.6313148041</v>
      </c>
      <c r="N181" s="7" t="n">
        <f aca="false">M181-L181</f>
        <v>9313.33069142858</v>
      </c>
      <c r="O181" s="12" t="n">
        <f aca="false">12*N181/I181</f>
        <v>0.0571304960603031</v>
      </c>
      <c r="P181" s="12" t="n">
        <f aca="false">O181-B$14</f>
        <v>0.00713049606030308</v>
      </c>
      <c r="Q181" s="7" t="n">
        <f aca="false">K181+C181</f>
        <v>14141.1464957131</v>
      </c>
      <c r="R181" s="7" t="n">
        <f aca="false">R180*(1+(B$13/12))</f>
        <v>16438.6313148041</v>
      </c>
      <c r="S181" s="13" t="n">
        <f aca="false">R181-Q181</f>
        <v>2297.484819091</v>
      </c>
    </row>
    <row r="182" customFormat="false" ht="12.8" hidden="false" customHeight="false" outlineLevel="0" collapsed="false">
      <c r="A182" s="11" t="n">
        <f aca="false">A181+ORG.OPENOFFICE.DAYSINMONTH(A181)</f>
        <v>49310</v>
      </c>
      <c r="B182" s="6" t="n">
        <f aca="false">B181+1</f>
        <v>166</v>
      </c>
      <c r="C182" s="7" t="n">
        <f aca="false">-1 *PMT(B$7/12, 240, B$5)</f>
        <v>8893.32472440334</v>
      </c>
      <c r="D182" s="7" t="n">
        <f aca="false">-1 * IPMT(B$7/12, B182, 240, B$5)</f>
        <v>1855.5543337147</v>
      </c>
      <c r="E182" s="7" t="n">
        <f aca="false">-1 * PPMT(B$7/12, B182, 240, B$5)</f>
        <v>7037.77039068864</v>
      </c>
      <c r="F182" s="7" t="n">
        <f aca="false">F181+D182</f>
        <v>563031.520648981</v>
      </c>
      <c r="G182" s="7" t="n">
        <f aca="false">E182+G181</f>
        <v>1413260.38360197</v>
      </c>
      <c r="H182" s="7" t="n">
        <f aca="false">H181+B$2*B$13/12</f>
        <v>553333.333333332</v>
      </c>
      <c r="I182" s="7" t="n">
        <f aca="false">G182+H182</f>
        <v>1966593.7169353</v>
      </c>
      <c r="J182" s="7" t="n">
        <f aca="false">D182</f>
        <v>1855.5543337147</v>
      </c>
      <c r="K182" s="7" t="n">
        <f aca="false">K181*(1+(B$13/12))</f>
        <v>5256.56814092861</v>
      </c>
      <c r="L182" s="7" t="n">
        <f aca="false">K182+J182</f>
        <v>7112.12247464331</v>
      </c>
      <c r="M182" s="7" t="n">
        <f aca="false">M181*(1+(B$13/12))</f>
        <v>16466.0290336621</v>
      </c>
      <c r="N182" s="7" t="n">
        <f aca="false">M182-L182</f>
        <v>9353.90655901879</v>
      </c>
      <c r="O182" s="12" t="n">
        <f aca="false">12*N182/I182</f>
        <v>0.0570768012434966</v>
      </c>
      <c r="P182" s="12" t="n">
        <f aca="false">O182-B$14</f>
        <v>0.00707680124349656</v>
      </c>
      <c r="Q182" s="7" t="n">
        <f aca="false">K182+C182</f>
        <v>14149.892865332</v>
      </c>
      <c r="R182" s="7" t="n">
        <f aca="false">R181*(1+(B$13/12))</f>
        <v>16466.0290336621</v>
      </c>
      <c r="S182" s="13" t="n">
        <f aca="false">R182-Q182</f>
        <v>2316.13616833015</v>
      </c>
    </row>
    <row r="183" customFormat="false" ht="12.8" hidden="false" customHeight="false" outlineLevel="0" collapsed="false">
      <c r="A183" s="11" t="n">
        <f aca="false">A182+ORG.OPENOFFICE.DAYSINMONTH(A182)</f>
        <v>49341</v>
      </c>
      <c r="B183" s="6" t="n">
        <f aca="false">B182+1</f>
        <v>167</v>
      </c>
      <c r="C183" s="7" t="n">
        <f aca="false">-1 *PMT(B$7/12, 240, B$5)</f>
        <v>8893.32472440334</v>
      </c>
      <c r="D183" s="7" t="n">
        <f aca="false">-1 * IPMT(B$7/12, B183, 240, B$5)</f>
        <v>1833.5613012438</v>
      </c>
      <c r="E183" s="7" t="n">
        <f aca="false">-1 * PPMT(B$7/12, B183, 240, B$5)</f>
        <v>7059.76342315954</v>
      </c>
      <c r="F183" s="7" t="n">
        <f aca="false">F182+D183</f>
        <v>564865.081950225</v>
      </c>
      <c r="G183" s="7" t="n">
        <f aca="false">E183+G182</f>
        <v>1420320.14702513</v>
      </c>
      <c r="H183" s="7" t="n">
        <f aca="false">H182+B$2*B$13/12</f>
        <v>556666.666666666</v>
      </c>
      <c r="I183" s="7" t="n">
        <f aca="false">G183+H183</f>
        <v>1976986.8136918</v>
      </c>
      <c r="J183" s="7" t="n">
        <f aca="false">D183</f>
        <v>1833.5613012438</v>
      </c>
      <c r="K183" s="7" t="n">
        <f aca="false">K182*(1+(B$13/12))</f>
        <v>5265.32908783016</v>
      </c>
      <c r="L183" s="7" t="n">
        <f aca="false">K183+J183</f>
        <v>7098.89038907396</v>
      </c>
      <c r="M183" s="7" t="n">
        <f aca="false">M182*(1+(B$13/12))</f>
        <v>16493.4724153849</v>
      </c>
      <c r="N183" s="7" t="n">
        <f aca="false">M183-L183</f>
        <v>9394.58202631092</v>
      </c>
      <c r="O183" s="12" t="n">
        <f aca="false">12*N183/I183</f>
        <v>0.0570236399833195</v>
      </c>
      <c r="P183" s="12" t="n">
        <f aca="false">O183-B$14</f>
        <v>0.00702363998331949</v>
      </c>
      <c r="Q183" s="7" t="n">
        <f aca="false">K183+C183</f>
        <v>14158.6538122335</v>
      </c>
      <c r="R183" s="7" t="n">
        <f aca="false">R182*(1+(B$13/12))</f>
        <v>16493.4724153849</v>
      </c>
      <c r="S183" s="13" t="n">
        <f aca="false">R183-Q183</f>
        <v>2334.81860315138</v>
      </c>
    </row>
    <row r="184" customFormat="false" ht="12.8" hidden="false" customHeight="false" outlineLevel="0" collapsed="false">
      <c r="A184" s="11" t="n">
        <f aca="false">A183+ORG.OPENOFFICE.DAYSINMONTH(A183)</f>
        <v>49369</v>
      </c>
      <c r="B184" s="6" t="n">
        <f aca="false">B183+1</f>
        <v>168</v>
      </c>
      <c r="C184" s="7" t="n">
        <f aca="false">-1 *PMT(B$7/12, 240, B$5)</f>
        <v>8893.32472440334</v>
      </c>
      <c r="D184" s="7" t="n">
        <f aca="false">-1 * IPMT(B$7/12, B184, 240, B$5)</f>
        <v>1811.49954054642</v>
      </c>
      <c r="E184" s="7" t="n">
        <f aca="false">-1 * PPMT(B$7/12, B184, 240, B$5)</f>
        <v>7081.82518385691</v>
      </c>
      <c r="F184" s="7" t="n">
        <f aca="false">F183+D184</f>
        <v>566676.581490772</v>
      </c>
      <c r="G184" s="7" t="n">
        <f aca="false">E184+G183</f>
        <v>1427401.97220899</v>
      </c>
      <c r="H184" s="7" t="n">
        <f aca="false">H183+B$2*B$13/12</f>
        <v>559999.999999999</v>
      </c>
      <c r="I184" s="7" t="n">
        <f aca="false">G184+H184</f>
        <v>1987401.97220899</v>
      </c>
      <c r="J184" s="7" t="n">
        <f aca="false">D184</f>
        <v>1811.49954054642</v>
      </c>
      <c r="K184" s="7" t="n">
        <f aca="false">K183*(1+(B$13/12))</f>
        <v>5274.10463630988</v>
      </c>
      <c r="L184" s="7" t="n">
        <f aca="false">K184+J184</f>
        <v>7085.6041768563</v>
      </c>
      <c r="M184" s="7" t="n">
        <f aca="false">M183*(1+(B$13/12))</f>
        <v>16520.9615360772</v>
      </c>
      <c r="N184" s="7" t="n">
        <f aca="false">M184-L184</f>
        <v>9435.35735922088</v>
      </c>
      <c r="O184" s="12" t="n">
        <f aca="false">12*N184/I184</f>
        <v>0.0569710053094102</v>
      </c>
      <c r="P184" s="12" t="n">
        <f aca="false">O184-B$14</f>
        <v>0.00697100530941022</v>
      </c>
      <c r="Q184" s="7" t="n">
        <f aca="false">K184+C184</f>
        <v>14167.4293607132</v>
      </c>
      <c r="R184" s="7" t="n">
        <f aca="false">R183*(1+(B$13/12))</f>
        <v>16520.9615360772</v>
      </c>
      <c r="S184" s="13" t="n">
        <f aca="false">R184-Q184</f>
        <v>2353.53217536397</v>
      </c>
      <c r="T184" s="7" t="n">
        <f aca="false">SUM(S173:S184)</f>
        <v>27014.1149869747</v>
      </c>
    </row>
    <row r="185" customFormat="false" ht="12.8" hidden="false" customHeight="false" outlineLevel="0" collapsed="false">
      <c r="A185" s="11" t="n">
        <f aca="false">A184+ORG.OPENOFFICE.DAYSINMONTH(A184)</f>
        <v>49400</v>
      </c>
      <c r="B185" s="6" t="n">
        <f aca="false">B184+1</f>
        <v>169</v>
      </c>
      <c r="C185" s="7" t="n">
        <f aca="false">-1 *PMT(B$7/12, 240, B$5)</f>
        <v>8893.32472440334</v>
      </c>
      <c r="D185" s="7" t="n">
        <f aca="false">-1 * IPMT(B$7/12, B185, 240, B$5)</f>
        <v>1789.36883684687</v>
      </c>
      <c r="E185" s="7" t="n">
        <f aca="false">-1 * PPMT(B$7/12, B185, 240, B$5)</f>
        <v>7103.95588755647</v>
      </c>
      <c r="F185" s="7" t="n">
        <f aca="false">F184+D185</f>
        <v>568465.950327618</v>
      </c>
      <c r="G185" s="7" t="n">
        <f aca="false">E185+G184</f>
        <v>1434505.92809655</v>
      </c>
      <c r="H185" s="7" t="n">
        <f aca="false">H184+B$2*B$13/12</f>
        <v>563333.333333333</v>
      </c>
      <c r="I185" s="7" t="n">
        <f aca="false">G185+H185</f>
        <v>1997839.26142988</v>
      </c>
      <c r="J185" s="7" t="n">
        <f aca="false">D185</f>
        <v>1789.36883684687</v>
      </c>
      <c r="K185" s="7" t="n">
        <f aca="false">K184*(1+(B$13/12))</f>
        <v>5282.89481070373</v>
      </c>
      <c r="L185" s="7" t="n">
        <f aca="false">K185+J185</f>
        <v>7072.2636475506</v>
      </c>
      <c r="M185" s="7" t="n">
        <f aca="false">M184*(1+(B$13/12))</f>
        <v>16548.4964719706</v>
      </c>
      <c r="N185" s="7" t="n">
        <f aca="false">M185-L185</f>
        <v>9476.23282442005</v>
      </c>
      <c r="O185" s="12" t="n">
        <f aca="false">12*N185/I185</f>
        <v>0.056918890367413</v>
      </c>
      <c r="P185" s="12" t="n">
        <f aca="false">O185-B$14</f>
        <v>0.00691889036741299</v>
      </c>
      <c r="Q185" s="7" t="n">
        <f aca="false">K185+C185</f>
        <v>14176.2195351071</v>
      </c>
      <c r="R185" s="7" t="n">
        <f aca="false">R184*(1+(B$13/12))</f>
        <v>16548.4964719706</v>
      </c>
      <c r="S185" s="13" t="n">
        <f aca="false">R185-Q185</f>
        <v>2372.27693686358</v>
      </c>
    </row>
    <row r="186" customFormat="false" ht="12.8" hidden="false" customHeight="false" outlineLevel="0" collapsed="false">
      <c r="A186" s="11" t="n">
        <f aca="false">A185+ORG.OPENOFFICE.DAYSINMONTH(A185)</f>
        <v>49430</v>
      </c>
      <c r="B186" s="6" t="n">
        <f aca="false">B185+1</f>
        <v>170</v>
      </c>
      <c r="C186" s="7" t="n">
        <f aca="false">-1 *PMT(B$7/12, 240, B$5)</f>
        <v>8893.32472440334</v>
      </c>
      <c r="D186" s="7" t="n">
        <f aca="false">-1 * IPMT(B$7/12, B186, 240, B$5)</f>
        <v>1767.16897469825</v>
      </c>
      <c r="E186" s="7" t="n">
        <f aca="false">-1 * PPMT(B$7/12, B186, 240, B$5)</f>
        <v>7126.15574970508</v>
      </c>
      <c r="F186" s="7" t="n">
        <f aca="false">F185+D186</f>
        <v>570233.119302317</v>
      </c>
      <c r="G186" s="7" t="n">
        <f aca="false">E186+G185</f>
        <v>1441632.08384625</v>
      </c>
      <c r="H186" s="7" t="n">
        <f aca="false">H185+B$2*B$13/12</f>
        <v>566666.666666666</v>
      </c>
      <c r="I186" s="7" t="n">
        <f aca="false">G186+H186</f>
        <v>2008298.75051292</v>
      </c>
      <c r="J186" s="7" t="n">
        <f aca="false">D186</f>
        <v>1767.16897469825</v>
      </c>
      <c r="K186" s="7" t="n">
        <f aca="false">K185*(1+(B$13/12))</f>
        <v>5291.69963538823</v>
      </c>
      <c r="L186" s="7" t="n">
        <f aca="false">K186+J186</f>
        <v>7058.86861008649</v>
      </c>
      <c r="M186" s="7" t="n">
        <f aca="false">M185*(1+(B$13/12))</f>
        <v>16576.0772994239</v>
      </c>
      <c r="N186" s="7" t="n">
        <f aca="false">M186-L186</f>
        <v>9517.20868933744</v>
      </c>
      <c r="O186" s="12" t="n">
        <f aca="false">12*N186/I186</f>
        <v>0.0568672884165671</v>
      </c>
      <c r="P186" s="12" t="n">
        <f aca="false">O186-B$14</f>
        <v>0.00686728841656708</v>
      </c>
      <c r="Q186" s="7" t="n">
        <f aca="false">K186+C186</f>
        <v>14185.0243597916</v>
      </c>
      <c r="R186" s="7" t="n">
        <f aca="false">R185*(1+(B$13/12))</f>
        <v>16576.0772994239</v>
      </c>
      <c r="S186" s="13" t="n">
        <f aca="false">R186-Q186</f>
        <v>2391.05293963236</v>
      </c>
    </row>
    <row r="187" customFormat="false" ht="12.8" hidden="false" customHeight="false" outlineLevel="0" collapsed="false">
      <c r="A187" s="11" t="n">
        <f aca="false">A186+ORG.OPENOFFICE.DAYSINMONTH(A186)</f>
        <v>49461</v>
      </c>
      <c r="B187" s="6" t="n">
        <f aca="false">B186+1</f>
        <v>171</v>
      </c>
      <c r="C187" s="7" t="n">
        <f aca="false">-1 *PMT(B$7/12, 240, B$5)</f>
        <v>8893.32472440334</v>
      </c>
      <c r="D187" s="7" t="n">
        <f aca="false">-1 * IPMT(B$7/12, B187, 240, B$5)</f>
        <v>1744.89973798043</v>
      </c>
      <c r="E187" s="7" t="n">
        <f aca="false">-1 * PPMT(B$7/12, B187, 240, B$5)</f>
        <v>7148.42498642291</v>
      </c>
      <c r="F187" s="7" t="n">
        <f aca="false">F186+D187</f>
        <v>571978.019040297</v>
      </c>
      <c r="G187" s="7" t="n">
        <f aca="false">E187+G186</f>
        <v>1448780.50883267</v>
      </c>
      <c r="H187" s="7" t="n">
        <f aca="false">H186+B$2*B$13/12</f>
        <v>569999.999999999</v>
      </c>
      <c r="I187" s="7" t="n">
        <f aca="false">G187+H187</f>
        <v>2018780.50883267</v>
      </c>
      <c r="J187" s="7" t="n">
        <f aca="false">D187</f>
        <v>1744.89973798043</v>
      </c>
      <c r="K187" s="7" t="n">
        <f aca="false">K186*(1+(B$13/12))</f>
        <v>5300.51913478055</v>
      </c>
      <c r="L187" s="7" t="n">
        <f aca="false">K187+J187</f>
        <v>7045.41887276097</v>
      </c>
      <c r="M187" s="7" t="n">
        <f aca="false">M186*(1+(B$13/12))</f>
        <v>16603.704094923</v>
      </c>
      <c r="N187" s="7" t="n">
        <f aca="false">M187-L187</f>
        <v>9558.285222162</v>
      </c>
      <c r="O187" s="12" t="n">
        <f aca="false">12*N187/I187</f>
        <v>0.0568161928273555</v>
      </c>
      <c r="P187" s="12" t="n">
        <f aca="false">O187-B$14</f>
        <v>0.00681619282735548</v>
      </c>
      <c r="Q187" s="7" t="n">
        <f aca="false">K187+C187</f>
        <v>14193.8438591839</v>
      </c>
      <c r="R187" s="7" t="n">
        <f aca="false">R186*(1+(B$13/12))</f>
        <v>16603.704094923</v>
      </c>
      <c r="S187" s="13" t="n">
        <f aca="false">R187-Q187</f>
        <v>2409.86023573909</v>
      </c>
    </row>
    <row r="188" customFormat="false" ht="12.8" hidden="false" customHeight="false" outlineLevel="0" collapsed="false">
      <c r="A188" s="11" t="n">
        <f aca="false">A187+ORG.OPENOFFICE.DAYSINMONTH(A187)</f>
        <v>49491</v>
      </c>
      <c r="B188" s="6" t="n">
        <f aca="false">B187+1</f>
        <v>172</v>
      </c>
      <c r="C188" s="7" t="n">
        <f aca="false">-1 *PMT(B$7/12, 240, B$5)</f>
        <v>8893.32472440334</v>
      </c>
      <c r="D188" s="7" t="n">
        <f aca="false">-1 * IPMT(B$7/12, B188, 240, B$5)</f>
        <v>1722.56090989785</v>
      </c>
      <c r="E188" s="7" t="n">
        <f aca="false">-1 * PPMT(B$7/12, B188, 240, B$5)</f>
        <v>7170.76381450548</v>
      </c>
      <c r="F188" s="7" t="n">
        <f aca="false">F187+D188</f>
        <v>573700.579950195</v>
      </c>
      <c r="G188" s="7" t="n">
        <f aca="false">E188+G187</f>
        <v>1455951.27264718</v>
      </c>
      <c r="H188" s="7" t="n">
        <f aca="false">H187+B$2*B$13/12</f>
        <v>573333.333333333</v>
      </c>
      <c r="I188" s="7" t="n">
        <f aca="false">G188+H188</f>
        <v>2029284.60598051</v>
      </c>
      <c r="J188" s="7" t="n">
        <f aca="false">D188</f>
        <v>1722.56090989785</v>
      </c>
      <c r="K188" s="7" t="n">
        <f aca="false">K187*(1+(B$13/12))</f>
        <v>5309.35333333852</v>
      </c>
      <c r="L188" s="7" t="n">
        <f aca="false">K188+J188</f>
        <v>7031.91424323637</v>
      </c>
      <c r="M188" s="7" t="n">
        <f aca="false">M187*(1+(B$13/12))</f>
        <v>16631.3769350812</v>
      </c>
      <c r="N188" s="7" t="n">
        <f aca="false">M188-L188</f>
        <v>9599.4626918448</v>
      </c>
      <c r="O188" s="12" t="n">
        <f aca="false">12*N188/I188</f>
        <v>0.0567655970792122</v>
      </c>
      <c r="P188" s="12" t="n">
        <f aca="false">O188-B$14</f>
        <v>0.00676559707921223</v>
      </c>
      <c r="Q188" s="7" t="n">
        <f aca="false">K188+C188</f>
        <v>14202.6780577419</v>
      </c>
      <c r="R188" s="7" t="n">
        <f aca="false">R187*(1+(B$13/12))</f>
        <v>16631.3769350812</v>
      </c>
      <c r="S188" s="13" t="n">
        <f aca="false">R188-Q188</f>
        <v>2428.69887733932</v>
      </c>
    </row>
    <row r="189" customFormat="false" ht="12.8" hidden="false" customHeight="false" outlineLevel="0" collapsed="false">
      <c r="A189" s="11" t="n">
        <f aca="false">A188+ORG.OPENOFFICE.DAYSINMONTH(A188)</f>
        <v>49522</v>
      </c>
      <c r="B189" s="6" t="n">
        <f aca="false">B188+1</f>
        <v>173</v>
      </c>
      <c r="C189" s="7" t="n">
        <f aca="false">-1 *PMT(B$7/12, 240, B$5)</f>
        <v>8893.32472440334</v>
      </c>
      <c r="D189" s="7" t="n">
        <f aca="false">-1 * IPMT(B$7/12, B189, 240, B$5)</f>
        <v>1700.15227297752</v>
      </c>
      <c r="E189" s="7" t="n">
        <f aca="false">-1 * PPMT(B$7/12, B189, 240, B$5)</f>
        <v>7193.17245142581</v>
      </c>
      <c r="F189" s="7" t="n">
        <f aca="false">F188+D189</f>
        <v>575400.732223173</v>
      </c>
      <c r="G189" s="7" t="n">
        <f aca="false">E189+G188</f>
        <v>1463144.4450986</v>
      </c>
      <c r="H189" s="7" t="n">
        <f aca="false">H188+B$2*B$13/12</f>
        <v>576666.666666666</v>
      </c>
      <c r="I189" s="7" t="n">
        <f aca="false">G189+H189</f>
        <v>2039811.11176527</v>
      </c>
      <c r="J189" s="7" t="n">
        <f aca="false">D189</f>
        <v>1700.15227297752</v>
      </c>
      <c r="K189" s="7" t="n">
        <f aca="false">K188*(1+(B$13/12))</f>
        <v>5318.20225556075</v>
      </c>
      <c r="L189" s="7" t="n">
        <f aca="false">K189+J189</f>
        <v>7018.35452853827</v>
      </c>
      <c r="M189" s="7" t="n">
        <f aca="false">M188*(1+(B$13/12))</f>
        <v>16659.0958966396</v>
      </c>
      <c r="N189" s="7" t="n">
        <f aca="false">M189-L189</f>
        <v>9640.74136810137</v>
      </c>
      <c r="O189" s="12" t="n">
        <f aca="false">12*N189/I189</f>
        <v>0.0567154947582859</v>
      </c>
      <c r="P189" s="12" t="n">
        <f aca="false">O189-B$14</f>
        <v>0.00671549475828587</v>
      </c>
      <c r="Q189" s="7" t="n">
        <f aca="false">K189+C189</f>
        <v>14211.5269799641</v>
      </c>
      <c r="R189" s="7" t="n">
        <f aca="false">R188*(1+(B$13/12))</f>
        <v>16659.0958966396</v>
      </c>
      <c r="S189" s="13" t="n">
        <f aca="false">R189-Q189</f>
        <v>2447.56891667556</v>
      </c>
    </row>
    <row r="190" customFormat="false" ht="12.8" hidden="false" customHeight="false" outlineLevel="0" collapsed="false">
      <c r="A190" s="11" t="n">
        <f aca="false">A189+ORG.OPENOFFICE.DAYSINMONTH(A189)</f>
        <v>49553</v>
      </c>
      <c r="B190" s="6" t="n">
        <f aca="false">B189+1</f>
        <v>174</v>
      </c>
      <c r="C190" s="7" t="n">
        <f aca="false">-1 *PMT(B$7/12, 240, B$5)</f>
        <v>8893.32472440334</v>
      </c>
      <c r="D190" s="7" t="n">
        <f aca="false">-1 * IPMT(B$7/12, B190, 240, B$5)</f>
        <v>1677.67360906682</v>
      </c>
      <c r="E190" s="7" t="n">
        <f aca="false">-1 * PPMT(B$7/12, B190, 240, B$5)</f>
        <v>7215.65111533652</v>
      </c>
      <c r="F190" s="7" t="n">
        <f aca="false">F189+D190</f>
        <v>577078.405832239</v>
      </c>
      <c r="G190" s="7" t="n">
        <f aca="false">E190+G189</f>
        <v>1470360.09621394</v>
      </c>
      <c r="H190" s="7" t="n">
        <f aca="false">H189+B$2*B$13/12</f>
        <v>579999.999999999</v>
      </c>
      <c r="I190" s="7" t="n">
        <f aca="false">G190+H190</f>
        <v>2050360.09621394</v>
      </c>
      <c r="J190" s="7" t="n">
        <f aca="false">D190</f>
        <v>1677.67360906682</v>
      </c>
      <c r="K190" s="7" t="n">
        <f aca="false">K189*(1+(B$13/12))</f>
        <v>5327.06592598668</v>
      </c>
      <c r="L190" s="7" t="n">
        <f aca="false">K190+J190</f>
        <v>7004.7395350535</v>
      </c>
      <c r="M190" s="7" t="n">
        <f aca="false">M189*(1+(B$13/12))</f>
        <v>16686.8610564674</v>
      </c>
      <c r="N190" s="7" t="n">
        <f aca="false">M190-L190</f>
        <v>9682.12152141388</v>
      </c>
      <c r="O190" s="12" t="n">
        <f aca="false">12*N190/I190</f>
        <v>0.0566658795552581</v>
      </c>
      <c r="P190" s="12" t="n">
        <f aca="false">O190-B$14</f>
        <v>0.00666587955525807</v>
      </c>
      <c r="Q190" s="7" t="n">
        <f aca="false">K190+C190</f>
        <v>14220.39065039</v>
      </c>
      <c r="R190" s="7" t="n">
        <f aca="false">R189*(1+(B$13/12))</f>
        <v>16686.8610564674</v>
      </c>
      <c r="S190" s="13" t="n">
        <f aca="false">R190-Q190</f>
        <v>2466.47040607736</v>
      </c>
    </row>
    <row r="191" customFormat="false" ht="12.8" hidden="false" customHeight="false" outlineLevel="0" collapsed="false">
      <c r="A191" s="11" t="n">
        <f aca="false">A190+ORG.OPENOFFICE.DAYSINMONTH(A190)</f>
        <v>49583</v>
      </c>
      <c r="B191" s="6" t="n">
        <f aca="false">B190+1</f>
        <v>175</v>
      </c>
      <c r="C191" s="7" t="n">
        <f aca="false">-1 *PMT(B$7/12, 240, B$5)</f>
        <v>8893.32472440334</v>
      </c>
      <c r="D191" s="7" t="n">
        <f aca="false">-1 * IPMT(B$7/12, B191, 240, B$5)</f>
        <v>1655.12469933139</v>
      </c>
      <c r="E191" s="7" t="n">
        <f aca="false">-1 * PPMT(B$7/12, B191, 240, B$5)</f>
        <v>7238.20002507194</v>
      </c>
      <c r="F191" s="7" t="n">
        <f aca="false">F190+D191</f>
        <v>578733.530531571</v>
      </c>
      <c r="G191" s="7" t="n">
        <f aca="false">E191+G190</f>
        <v>1477598.29623901</v>
      </c>
      <c r="H191" s="7" t="n">
        <f aca="false">H190+B$2*B$13/12</f>
        <v>583333.333333333</v>
      </c>
      <c r="I191" s="7" t="n">
        <f aca="false">G191+H191</f>
        <v>2060931.62957235</v>
      </c>
      <c r="J191" s="7" t="n">
        <f aca="false">D191</f>
        <v>1655.12469933139</v>
      </c>
      <c r="K191" s="7" t="n">
        <f aca="false">K190*(1+(B$13/12))</f>
        <v>5335.94436919666</v>
      </c>
      <c r="L191" s="7" t="n">
        <f aca="false">K191+J191</f>
        <v>6991.06906852805</v>
      </c>
      <c r="M191" s="7" t="n">
        <f aca="false">M190*(1+(B$13/12))</f>
        <v>16714.6724915615</v>
      </c>
      <c r="N191" s="7" t="n">
        <f aca="false">M191-L191</f>
        <v>9723.60342303344</v>
      </c>
      <c r="O191" s="12" t="n">
        <f aca="false">12*N191/I191</f>
        <v>0.0566167452632156</v>
      </c>
      <c r="P191" s="12" t="n">
        <f aca="false">O191-B$14</f>
        <v>0.00661674526321557</v>
      </c>
      <c r="Q191" s="7" t="n">
        <f aca="false">K191+C191</f>
        <v>14229.2690936</v>
      </c>
      <c r="R191" s="7" t="n">
        <f aca="false">R190*(1+(B$13/12))</f>
        <v>16714.6724915615</v>
      </c>
      <c r="S191" s="13" t="n">
        <f aca="false">R191-Q191</f>
        <v>2485.40339796149</v>
      </c>
    </row>
    <row r="192" customFormat="false" ht="12.8" hidden="false" customHeight="false" outlineLevel="0" collapsed="false">
      <c r="A192" s="11" t="n">
        <f aca="false">A191+ORG.OPENOFFICE.DAYSINMONTH(A191)</f>
        <v>49614</v>
      </c>
      <c r="B192" s="6" t="n">
        <f aca="false">B191+1</f>
        <v>176</v>
      </c>
      <c r="C192" s="7" t="n">
        <f aca="false">-1 *PMT(B$7/12, 240, B$5)</f>
        <v>8893.32472440334</v>
      </c>
      <c r="D192" s="7" t="n">
        <f aca="false">-1 * IPMT(B$7/12, B192, 240, B$5)</f>
        <v>1632.50532425304</v>
      </c>
      <c r="E192" s="7" t="n">
        <f aca="false">-1 * PPMT(B$7/12, B192, 240, B$5)</f>
        <v>7260.8194001503</v>
      </c>
      <c r="F192" s="7" t="n">
        <f aca="false">F191+D192</f>
        <v>580366.035855824</v>
      </c>
      <c r="G192" s="7" t="n">
        <f aca="false">E192+G191</f>
        <v>1484859.11563916</v>
      </c>
      <c r="H192" s="7" t="n">
        <f aca="false">H191+B$2*B$13/12</f>
        <v>586666.666666666</v>
      </c>
      <c r="I192" s="7" t="n">
        <f aca="false">G192+H192</f>
        <v>2071525.78230583</v>
      </c>
      <c r="J192" s="7" t="n">
        <f aca="false">D192</f>
        <v>1632.50532425304</v>
      </c>
      <c r="K192" s="7" t="n">
        <f aca="false">K191*(1+(B$13/12))</f>
        <v>5344.83760981199</v>
      </c>
      <c r="L192" s="7" t="n">
        <f aca="false">K192+J192</f>
        <v>6977.34293406503</v>
      </c>
      <c r="M192" s="7" t="n">
        <f aca="false">M191*(1+(B$13/12))</f>
        <v>16742.5302790474</v>
      </c>
      <c r="N192" s="7" t="n">
        <f aca="false">M192-L192</f>
        <v>9765.1873449824</v>
      </c>
      <c r="O192" s="12" t="n">
        <f aca="false">12*N192/I192</f>
        <v>0.0565680857755738</v>
      </c>
      <c r="P192" s="12" t="n">
        <f aca="false">O192-B$14</f>
        <v>0.0065680857755738</v>
      </c>
      <c r="Q192" s="7" t="n">
        <f aca="false">K192+C192</f>
        <v>14238.1623342153</v>
      </c>
      <c r="R192" s="7" t="n">
        <f aca="false">R191*(1+(B$13/12))</f>
        <v>16742.5302790474</v>
      </c>
      <c r="S192" s="13" t="n">
        <f aca="false">R192-Q192</f>
        <v>2504.3679448321</v>
      </c>
    </row>
    <row r="193" customFormat="false" ht="12.8" hidden="false" customHeight="false" outlineLevel="0" collapsed="false">
      <c r="A193" s="11" t="n">
        <f aca="false">A192+ORG.OPENOFFICE.DAYSINMONTH(A192)</f>
        <v>49644</v>
      </c>
      <c r="B193" s="6" t="n">
        <f aca="false">B192+1</f>
        <v>177</v>
      </c>
      <c r="C193" s="7" t="n">
        <f aca="false">-1 *PMT(B$7/12, 240, B$5)</f>
        <v>8893.32472440334</v>
      </c>
      <c r="D193" s="7" t="n">
        <f aca="false">-1 * IPMT(B$7/12, B193, 240, B$5)</f>
        <v>1609.81526362757</v>
      </c>
      <c r="E193" s="7" t="n">
        <f aca="false">-1 * PPMT(B$7/12, B193, 240, B$5)</f>
        <v>7283.50946077576</v>
      </c>
      <c r="F193" s="7" t="n">
        <f aca="false">F192+D193</f>
        <v>581975.851119451</v>
      </c>
      <c r="G193" s="7" t="n">
        <f aca="false">E193+G192</f>
        <v>1492142.62509994</v>
      </c>
      <c r="H193" s="7" t="n">
        <f aca="false">H192+B$2*B$13/12</f>
        <v>590000</v>
      </c>
      <c r="I193" s="7" t="n">
        <f aca="false">G193+H193</f>
        <v>2082142.62509994</v>
      </c>
      <c r="J193" s="7" t="n">
        <f aca="false">D193</f>
        <v>1609.81526362757</v>
      </c>
      <c r="K193" s="7" t="n">
        <f aca="false">K192*(1+(B$13/12))</f>
        <v>5353.74567249501</v>
      </c>
      <c r="L193" s="7" t="n">
        <f aca="false">K193+J193</f>
        <v>6963.56093612258</v>
      </c>
      <c r="M193" s="7" t="n">
        <f aca="false">M192*(1+(B$13/12))</f>
        <v>16770.4344961792</v>
      </c>
      <c r="N193" s="7" t="n">
        <f aca="false">M193-L193</f>
        <v>9806.87356005659</v>
      </c>
      <c r="O193" s="12" t="n">
        <f aca="false">12*N193/I193</f>
        <v>0.056519895084051</v>
      </c>
      <c r="P193" s="12" t="n">
        <f aca="false">O193-B$14</f>
        <v>0.00651989508405102</v>
      </c>
      <c r="Q193" s="7" t="n">
        <f aca="false">K193+C193</f>
        <v>14247.0703968983</v>
      </c>
      <c r="R193" s="7" t="n">
        <f aca="false">R192*(1+(B$13/12))</f>
        <v>16770.4344961792</v>
      </c>
      <c r="S193" s="13" t="n">
        <f aca="false">R193-Q193</f>
        <v>2523.36409928083</v>
      </c>
    </row>
    <row r="194" customFormat="false" ht="12.8" hidden="false" customHeight="false" outlineLevel="0" collapsed="false">
      <c r="A194" s="11" t="n">
        <f aca="false">A193+ORG.OPENOFFICE.DAYSINMONTH(A193)</f>
        <v>49675</v>
      </c>
      <c r="B194" s="6" t="n">
        <f aca="false">B193+1</f>
        <v>178</v>
      </c>
      <c r="C194" s="7" t="n">
        <f aca="false">-1 *PMT(B$7/12, 240, B$5)</f>
        <v>8893.32472440334</v>
      </c>
      <c r="D194" s="7" t="n">
        <f aca="false">-1 * IPMT(B$7/12, B194, 240, B$5)</f>
        <v>1587.05429656265</v>
      </c>
      <c r="E194" s="7" t="n">
        <f aca="false">-1 * PPMT(B$7/12, B194, 240, B$5)</f>
        <v>7306.27042784069</v>
      </c>
      <c r="F194" s="7" t="n">
        <f aca="false">F193+D194</f>
        <v>583562.905416014</v>
      </c>
      <c r="G194" s="7" t="n">
        <f aca="false">E194+G193</f>
        <v>1499448.89552778</v>
      </c>
      <c r="H194" s="7" t="n">
        <f aca="false">H193+B$2*B$13/12</f>
        <v>593333.333333333</v>
      </c>
      <c r="I194" s="7" t="n">
        <f aca="false">G194+H194</f>
        <v>2092782.22886111</v>
      </c>
      <c r="J194" s="7" t="n">
        <f aca="false">D194</f>
        <v>1587.05429656265</v>
      </c>
      <c r="K194" s="7" t="n">
        <f aca="false">K193*(1+(B$13/12))</f>
        <v>5362.66858194917</v>
      </c>
      <c r="L194" s="7" t="n">
        <f aca="false">K194+J194</f>
        <v>6949.72287851181</v>
      </c>
      <c r="M194" s="7" t="n">
        <f aca="false">M193*(1+(B$13/12))</f>
        <v>16798.3852203395</v>
      </c>
      <c r="N194" s="7" t="n">
        <f aca="false">M194-L194</f>
        <v>9848.66234182766</v>
      </c>
      <c r="O194" s="12" t="n">
        <f aca="false">12*N194/I194</f>
        <v>0.0564721672766914</v>
      </c>
      <c r="P194" s="12" t="n">
        <f aca="false">O194-B$14</f>
        <v>0.00647216727669143</v>
      </c>
      <c r="Q194" s="7" t="n">
        <f aca="false">K194+C194</f>
        <v>14255.9933063525</v>
      </c>
      <c r="R194" s="7" t="n">
        <f aca="false">R193*(1+(B$13/12))</f>
        <v>16798.3852203395</v>
      </c>
      <c r="S194" s="13" t="n">
        <f aca="false">R194-Q194</f>
        <v>2542.39191398697</v>
      </c>
    </row>
    <row r="195" customFormat="false" ht="12.8" hidden="false" customHeight="false" outlineLevel="0" collapsed="false">
      <c r="A195" s="11" t="n">
        <f aca="false">A194+ORG.OPENOFFICE.DAYSINMONTH(A194)</f>
        <v>49706</v>
      </c>
      <c r="B195" s="6" t="n">
        <f aca="false">B194+1</f>
        <v>179</v>
      </c>
      <c r="C195" s="7" t="n">
        <f aca="false">-1 *PMT(B$7/12, 240, B$5)</f>
        <v>8893.32472440334</v>
      </c>
      <c r="D195" s="7" t="n">
        <f aca="false">-1 * IPMT(B$7/12, B195, 240, B$5)</f>
        <v>1564.22220147564</v>
      </c>
      <c r="E195" s="7" t="n">
        <f aca="false">-1 * PPMT(B$7/12, B195, 240, B$5)</f>
        <v>7329.10252292769</v>
      </c>
      <c r="F195" s="7" t="n">
        <f aca="false">F194+D195</f>
        <v>585127.12761749</v>
      </c>
      <c r="G195" s="7" t="n">
        <f aca="false">E195+G194</f>
        <v>1506777.99805071</v>
      </c>
      <c r="H195" s="7" t="n">
        <f aca="false">H194+B$2*B$13/12</f>
        <v>596666.666666666</v>
      </c>
      <c r="I195" s="7" t="n">
        <f aca="false">G195+H195</f>
        <v>2103444.66471737</v>
      </c>
      <c r="J195" s="7" t="n">
        <f aca="false">D195</f>
        <v>1564.22220147564</v>
      </c>
      <c r="K195" s="7" t="n">
        <f aca="false">K194*(1+(B$13/12))</f>
        <v>5371.60636291908</v>
      </c>
      <c r="L195" s="7" t="n">
        <f aca="false">K195+J195</f>
        <v>6935.82856439473</v>
      </c>
      <c r="M195" s="7" t="n">
        <f aca="false">M194*(1+(B$13/12))</f>
        <v>16826.38252904</v>
      </c>
      <c r="N195" s="7" t="n">
        <f aca="false">M195-L195</f>
        <v>9890.55396464531</v>
      </c>
      <c r="O195" s="12" t="n">
        <f aca="false">12*N195/I195</f>
        <v>0.0564248965359357</v>
      </c>
      <c r="P195" s="12" t="n">
        <f aca="false">O195-B$14</f>
        <v>0.00642489653593567</v>
      </c>
      <c r="Q195" s="7" t="n">
        <f aca="false">K195+C195</f>
        <v>14264.9310873224</v>
      </c>
      <c r="R195" s="7" t="n">
        <f aca="false">R194*(1+(B$13/12))</f>
        <v>16826.38252904</v>
      </c>
      <c r="S195" s="13" t="n">
        <f aca="false">R195-Q195</f>
        <v>2561.45144171762</v>
      </c>
    </row>
    <row r="196" customFormat="false" ht="12.8" hidden="false" customHeight="false" outlineLevel="0" collapsed="false">
      <c r="A196" s="11" t="n">
        <f aca="false">A195+ORG.OPENOFFICE.DAYSINMONTH(A195)</f>
        <v>49735</v>
      </c>
      <c r="B196" s="6" t="n">
        <f aca="false">B195+1</f>
        <v>180</v>
      </c>
      <c r="C196" s="7" t="n">
        <f aca="false">-1 *PMT(B$7/12, 240, B$5)</f>
        <v>8893.32472440334</v>
      </c>
      <c r="D196" s="7" t="n">
        <f aca="false">-1 * IPMT(B$7/12, B196, 240, B$5)</f>
        <v>1541.3187560915</v>
      </c>
      <c r="E196" s="7" t="n">
        <f aca="false">-1 * PPMT(B$7/12, B196, 240, B$5)</f>
        <v>7352.00596831184</v>
      </c>
      <c r="F196" s="7" t="n">
        <f aca="false">F195+D196</f>
        <v>586668.446373581</v>
      </c>
      <c r="G196" s="7" t="n">
        <f aca="false">E196+G195</f>
        <v>1514130.00401902</v>
      </c>
      <c r="H196" s="7" t="n">
        <f aca="false">H195+B$2*B$13/12</f>
        <v>600000</v>
      </c>
      <c r="I196" s="7" t="n">
        <f aca="false">G196+H196</f>
        <v>2114130.00401902</v>
      </c>
      <c r="J196" s="7" t="n">
        <f aca="false">D196</f>
        <v>1541.3187560915</v>
      </c>
      <c r="K196" s="7" t="n">
        <f aca="false">K195*(1+(B$13/12))</f>
        <v>5380.55904019062</v>
      </c>
      <c r="L196" s="7" t="n">
        <f aca="false">K196+J196</f>
        <v>6921.87779628211</v>
      </c>
      <c r="M196" s="7" t="n">
        <f aca="false">M195*(1+(B$13/12))</f>
        <v>16854.4264999218</v>
      </c>
      <c r="N196" s="7" t="n">
        <f aca="false">M196-L196</f>
        <v>9932.54870363966</v>
      </c>
      <c r="O196" s="12" t="n">
        <f aca="false">12*N196/I196</f>
        <v>0.0563780771367378</v>
      </c>
      <c r="P196" s="12" t="n">
        <f aca="false">O196-B$14</f>
        <v>0.00637807713673775</v>
      </c>
      <c r="Q196" s="7" t="n">
        <f aca="false">K196+C196</f>
        <v>14273.883764594</v>
      </c>
      <c r="R196" s="7" t="n">
        <f aca="false">R195*(1+(B$13/12))</f>
        <v>16854.4264999218</v>
      </c>
      <c r="S196" s="13" t="n">
        <f aca="false">R196-Q196</f>
        <v>2580.54273532782</v>
      </c>
      <c r="T196" s="7" t="n">
        <f aca="false">SUM(S185:S196)</f>
        <v>29713.4498454341</v>
      </c>
    </row>
    <row r="197" customFormat="false" ht="12.8" hidden="false" customHeight="false" outlineLevel="0" collapsed="false">
      <c r="A197" s="11" t="n">
        <f aca="false">A196+ORG.OPENOFFICE.DAYSINMONTH(A196)</f>
        <v>49766</v>
      </c>
      <c r="B197" s="6" t="n">
        <f aca="false">B196+1</f>
        <v>181</v>
      </c>
      <c r="C197" s="7" t="n">
        <f aca="false">-1 *PMT(B$7/12, 240, B$5)</f>
        <v>8893.32472440334</v>
      </c>
      <c r="D197" s="7" t="n">
        <f aca="false">-1 * IPMT(B$7/12, B197, 240, B$5)</f>
        <v>1518.34373744052</v>
      </c>
      <c r="E197" s="7" t="n">
        <f aca="false">-1 * PPMT(B$7/12, B197, 240, B$5)</f>
        <v>7374.98098696282</v>
      </c>
      <c r="F197" s="7" t="n">
        <f aca="false">F196+D197</f>
        <v>588186.790111022</v>
      </c>
      <c r="G197" s="7" t="n">
        <f aca="false">E197+G196</f>
        <v>1521504.98500598</v>
      </c>
      <c r="H197" s="7" t="n">
        <f aca="false">H196+B$2*B$13/12</f>
        <v>603333.333333333</v>
      </c>
      <c r="I197" s="7" t="n">
        <f aca="false">G197+H197</f>
        <v>2124838.31833932</v>
      </c>
      <c r="J197" s="7" t="n">
        <f aca="false">D197</f>
        <v>1518.34373744052</v>
      </c>
      <c r="K197" s="7" t="n">
        <f aca="false">K196*(1+(B$13/12))</f>
        <v>5389.52663859093</v>
      </c>
      <c r="L197" s="7" t="n">
        <f aca="false">K197+J197</f>
        <v>6907.87037603145</v>
      </c>
      <c r="M197" s="7" t="n">
        <f aca="false">M196*(1+(B$13/12))</f>
        <v>16882.517210755</v>
      </c>
      <c r="N197" s="7" t="n">
        <f aca="false">M197-L197</f>
        <v>9974.64683472353</v>
      </c>
      <c r="O197" s="12" t="n">
        <f aca="false">12*N197/I197</f>
        <v>0.0563317034447268</v>
      </c>
      <c r="P197" s="12" t="n">
        <f aca="false">O197-B$14</f>
        <v>0.0063317034447268</v>
      </c>
      <c r="Q197" s="7" t="n">
        <f aca="false">K197+C197</f>
        <v>14282.8513629943</v>
      </c>
      <c r="R197" s="7" t="n">
        <f aca="false">R196*(1+(B$13/12))</f>
        <v>16882.517210755</v>
      </c>
      <c r="S197" s="13" t="n">
        <f aca="false">R197-Q197</f>
        <v>2599.66584776071</v>
      </c>
    </row>
    <row r="198" customFormat="false" ht="12.8" hidden="false" customHeight="false" outlineLevel="0" collapsed="false">
      <c r="A198" s="11" t="n">
        <f aca="false">A197+ORG.OPENOFFICE.DAYSINMONTH(A197)</f>
        <v>49796</v>
      </c>
      <c r="B198" s="6" t="n">
        <f aca="false">B197+1</f>
        <v>182</v>
      </c>
      <c r="C198" s="7" t="n">
        <f aca="false">-1 *PMT(B$7/12, 240, B$5)</f>
        <v>8893.32472440334</v>
      </c>
      <c r="D198" s="7" t="n">
        <f aca="false">-1 * IPMT(B$7/12, B198, 240, B$5)</f>
        <v>1495.29692185626</v>
      </c>
      <c r="E198" s="7" t="n">
        <f aca="false">-1 * PPMT(B$7/12, B198, 240, B$5)</f>
        <v>7398.02780254708</v>
      </c>
      <c r="F198" s="7" t="n">
        <f aca="false">F197+D198</f>
        <v>589682.087032878</v>
      </c>
      <c r="G198" s="7" t="n">
        <f aca="false">E198+G197</f>
        <v>1528903.01280853</v>
      </c>
      <c r="H198" s="7" t="n">
        <f aca="false">H197+B$2*B$13/12</f>
        <v>606666.666666666</v>
      </c>
      <c r="I198" s="7" t="n">
        <f aca="false">G198+H198</f>
        <v>2135569.6794752</v>
      </c>
      <c r="J198" s="7" t="n">
        <f aca="false">D198</f>
        <v>1495.29692185626</v>
      </c>
      <c r="K198" s="7" t="n">
        <f aca="false">K197*(1+(B$13/12))</f>
        <v>5398.50918298858</v>
      </c>
      <c r="L198" s="7" t="n">
        <f aca="false">K198+J198</f>
        <v>6893.80610484484</v>
      </c>
      <c r="M198" s="7" t="n">
        <f aca="false">M197*(1+(B$13/12))</f>
        <v>16910.6547394396</v>
      </c>
      <c r="N198" s="7" t="n">
        <f aca="false">M198-L198</f>
        <v>10016.8486345947</v>
      </c>
      <c r="O198" s="12" t="n">
        <f aca="false">12*N198/I198</f>
        <v>0.0562857699144126</v>
      </c>
      <c r="P198" s="12" t="n">
        <f aca="false">O198-B$14</f>
        <v>0.00628576991441258</v>
      </c>
      <c r="Q198" s="7" t="n">
        <f aca="false">K198+C198</f>
        <v>14291.8339073919</v>
      </c>
      <c r="R198" s="7" t="n">
        <f aca="false">R197*(1+(B$13/12))</f>
        <v>16910.6547394396</v>
      </c>
      <c r="S198" s="13" t="n">
        <f aca="false">R198-Q198</f>
        <v>2618.82083204765</v>
      </c>
    </row>
    <row r="199" customFormat="false" ht="12.8" hidden="false" customHeight="false" outlineLevel="0" collapsed="false">
      <c r="A199" s="11" t="n">
        <f aca="false">A198+ORG.OPENOFFICE.DAYSINMONTH(A198)</f>
        <v>49827</v>
      </c>
      <c r="B199" s="6" t="n">
        <f aca="false">B198+1</f>
        <v>183</v>
      </c>
      <c r="C199" s="7" t="n">
        <f aca="false">-1 *PMT(B$7/12, 240, B$5)</f>
        <v>8893.32472440334</v>
      </c>
      <c r="D199" s="7" t="n">
        <f aca="false">-1 * IPMT(B$7/12, B199, 240, B$5)</f>
        <v>1472.1780849733</v>
      </c>
      <c r="E199" s="7" t="n">
        <f aca="false">-1 * PPMT(B$7/12, B199, 240, B$5)</f>
        <v>7421.14663943004</v>
      </c>
      <c r="F199" s="7" t="n">
        <f aca="false">F198+D199</f>
        <v>591154.265117851</v>
      </c>
      <c r="G199" s="7" t="n">
        <f aca="false">E199+G198</f>
        <v>1536324.15944796</v>
      </c>
      <c r="H199" s="7" t="n">
        <f aca="false">H198+B$2*B$13/12</f>
        <v>610000</v>
      </c>
      <c r="I199" s="7" t="n">
        <f aca="false">G199+H199</f>
        <v>2146324.15944796</v>
      </c>
      <c r="J199" s="7" t="n">
        <f aca="false">D199</f>
        <v>1472.1780849733</v>
      </c>
      <c r="K199" s="7" t="n">
        <f aca="false">K198*(1+(B$13/12))</f>
        <v>5407.50669829357</v>
      </c>
      <c r="L199" s="7" t="n">
        <f aca="false">K199+J199</f>
        <v>6879.68478326687</v>
      </c>
      <c r="M199" s="7" t="n">
        <f aca="false">M198*(1+(B$13/12))</f>
        <v>16938.8391640053</v>
      </c>
      <c r="N199" s="7" t="n">
        <f aca="false">M199-L199</f>
        <v>10059.1543807384</v>
      </c>
      <c r="O199" s="12" t="n">
        <f aca="false">12*N199/I199</f>
        <v>0.0562402710874336</v>
      </c>
      <c r="P199" s="12" t="n">
        <f aca="false">O199-B$14</f>
        <v>0.00624027108743359</v>
      </c>
      <c r="Q199" s="7" t="n">
        <f aca="false">K199+C199</f>
        <v>14300.8314226969</v>
      </c>
      <c r="R199" s="7" t="n">
        <f aca="false">R198*(1+(B$13/12))</f>
        <v>16938.8391640053</v>
      </c>
      <c r="S199" s="13" t="n">
        <f aca="false">R199-Q199</f>
        <v>2638.0077413084</v>
      </c>
    </row>
    <row r="200" customFormat="false" ht="12.8" hidden="false" customHeight="false" outlineLevel="0" collapsed="false">
      <c r="A200" s="11" t="n">
        <f aca="false">A199+ORG.OPENOFFICE.DAYSINMONTH(A199)</f>
        <v>49857</v>
      </c>
      <c r="B200" s="6" t="n">
        <f aca="false">B199+1</f>
        <v>184</v>
      </c>
      <c r="C200" s="7" t="n">
        <f aca="false">-1 *PMT(B$7/12, 240, B$5)</f>
        <v>8893.32472440334</v>
      </c>
      <c r="D200" s="7" t="n">
        <f aca="false">-1 * IPMT(B$7/12, B200, 240, B$5)</f>
        <v>1448.98700172508</v>
      </c>
      <c r="E200" s="7" t="n">
        <f aca="false">-1 * PPMT(B$7/12, B200, 240, B$5)</f>
        <v>7444.33772267825</v>
      </c>
      <c r="F200" s="7" t="n">
        <f aca="false">F199+D200</f>
        <v>592603.252119576</v>
      </c>
      <c r="G200" s="7" t="n">
        <f aca="false">E200+G199</f>
        <v>1543768.49717064</v>
      </c>
      <c r="H200" s="7" t="n">
        <f aca="false">H199+B$2*B$13/12</f>
        <v>613333.333333333</v>
      </c>
      <c r="I200" s="7" t="n">
        <f aca="false">G200+H200</f>
        <v>2157101.83050397</v>
      </c>
      <c r="J200" s="7" t="n">
        <f aca="false">D200</f>
        <v>1448.98700172508</v>
      </c>
      <c r="K200" s="7" t="n">
        <f aca="false">K199*(1+(B$13/12))</f>
        <v>5416.51920945739</v>
      </c>
      <c r="L200" s="7" t="n">
        <f aca="false">K200+J200</f>
        <v>6865.50621118247</v>
      </c>
      <c r="M200" s="7" t="n">
        <f aca="false">M199*(1+(B$13/12))</f>
        <v>16967.070562612</v>
      </c>
      <c r="N200" s="7" t="n">
        <f aca="false">M200-L200</f>
        <v>10101.5643514295</v>
      </c>
      <c r="O200" s="12" t="n">
        <f aca="false">12*N200/I200</f>
        <v>0.0561952015908463</v>
      </c>
      <c r="P200" s="12" t="n">
        <f aca="false">O200-B$14</f>
        <v>0.00619520159084627</v>
      </c>
      <c r="Q200" s="7" t="n">
        <f aca="false">K200+C200</f>
        <v>14309.8439338607</v>
      </c>
      <c r="R200" s="7" t="n">
        <f aca="false">R199*(1+(B$13/12))</f>
        <v>16967.070562612</v>
      </c>
      <c r="S200" s="13" t="n">
        <f aca="false">R200-Q200</f>
        <v>2657.22662875125</v>
      </c>
    </row>
    <row r="201" customFormat="false" ht="12.8" hidden="false" customHeight="false" outlineLevel="0" collapsed="false">
      <c r="A201" s="11" t="n">
        <f aca="false">A200+ORG.OPENOFFICE.DAYSINMONTH(A200)</f>
        <v>49888</v>
      </c>
      <c r="B201" s="6" t="n">
        <f aca="false">B200+1</f>
        <v>185</v>
      </c>
      <c r="C201" s="7" t="n">
        <f aca="false">-1 *PMT(B$7/12, 240, B$5)</f>
        <v>8893.32472440334</v>
      </c>
      <c r="D201" s="7" t="n">
        <f aca="false">-1 * IPMT(B$7/12, B201, 240, B$5)</f>
        <v>1425.72344634171</v>
      </c>
      <c r="E201" s="7" t="n">
        <f aca="false">-1 * PPMT(B$7/12, B201, 240, B$5)</f>
        <v>7467.60127806162</v>
      </c>
      <c r="F201" s="7" t="n">
        <f aca="false">F200+D201</f>
        <v>594028.975565918</v>
      </c>
      <c r="G201" s="7" t="n">
        <f aca="false">E201+G200</f>
        <v>1551236.0984487</v>
      </c>
      <c r="H201" s="7" t="n">
        <f aca="false">H200+B$2*B$13/12</f>
        <v>616666.666666667</v>
      </c>
      <c r="I201" s="7" t="n">
        <f aca="false">G201+H201</f>
        <v>2167902.76511537</v>
      </c>
      <c r="J201" s="7" t="n">
        <f aca="false">D201</f>
        <v>1425.72344634171</v>
      </c>
      <c r="K201" s="7" t="n">
        <f aca="false">K200*(1+(B$13/12))</f>
        <v>5425.54674147315</v>
      </c>
      <c r="L201" s="7" t="n">
        <f aca="false">K201+J201</f>
        <v>6851.27018781486</v>
      </c>
      <c r="M201" s="7" t="n">
        <f aca="false">M200*(1+(B$13/12))</f>
        <v>16995.3490135497</v>
      </c>
      <c r="N201" s="7" t="n">
        <f aca="false">M201-L201</f>
        <v>10144.0788257348</v>
      </c>
      <c r="O201" s="12" t="n">
        <f aca="false">12*N201/I201</f>
        <v>0.0561505561354546</v>
      </c>
      <c r="P201" s="12" t="n">
        <f aca="false">O201-B$14</f>
        <v>0.00615055613545463</v>
      </c>
      <c r="Q201" s="7" t="n">
        <f aca="false">K201+C201</f>
        <v>14318.8714658765</v>
      </c>
      <c r="R201" s="7" t="n">
        <f aca="false">R200*(1+(B$13/12))</f>
        <v>16995.3490135497</v>
      </c>
      <c r="S201" s="13" t="n">
        <f aca="false">R201-Q201</f>
        <v>2676.47754767318</v>
      </c>
    </row>
    <row r="202" customFormat="false" ht="12.8" hidden="false" customHeight="false" outlineLevel="0" collapsed="false">
      <c r="A202" s="11" t="n">
        <f aca="false">A201+ORG.OPENOFFICE.DAYSINMONTH(A201)</f>
        <v>49919</v>
      </c>
      <c r="B202" s="6" t="n">
        <f aca="false">B201+1</f>
        <v>186</v>
      </c>
      <c r="C202" s="7" t="n">
        <f aca="false">-1 *PMT(B$7/12, 240, B$5)</f>
        <v>8893.32472440334</v>
      </c>
      <c r="D202" s="7" t="n">
        <f aca="false">-1 * IPMT(B$7/12, B202, 240, B$5)</f>
        <v>1402.38719234777</v>
      </c>
      <c r="E202" s="7" t="n">
        <f aca="false">-1 * PPMT(B$7/12, B202, 240, B$5)</f>
        <v>7490.93753205557</v>
      </c>
      <c r="F202" s="7" t="n">
        <f aca="false">F201+D202</f>
        <v>595431.362758266</v>
      </c>
      <c r="G202" s="7" t="n">
        <f aca="false">E202+G201</f>
        <v>1558727.03598075</v>
      </c>
      <c r="H202" s="7" t="n">
        <f aca="false">H201+B$2*B$13/12</f>
        <v>620000</v>
      </c>
      <c r="I202" s="7" t="n">
        <f aca="false">G202+H202</f>
        <v>2178727.03598075</v>
      </c>
      <c r="J202" s="7" t="n">
        <f aca="false">D202</f>
        <v>1402.38719234777</v>
      </c>
      <c r="K202" s="7" t="n">
        <f aca="false">K201*(1+(B$13/12))</f>
        <v>5434.58931937561</v>
      </c>
      <c r="L202" s="7" t="n">
        <f aca="false">K202+J202</f>
        <v>6836.97651172338</v>
      </c>
      <c r="M202" s="7" t="n">
        <f aca="false">M201*(1+(B$13/12))</f>
        <v>17023.6745952389</v>
      </c>
      <c r="N202" s="7" t="n">
        <f aca="false">M202-L202</f>
        <v>10186.6980835155</v>
      </c>
      <c r="O202" s="12" t="n">
        <f aca="false">12*N202/I202</f>
        <v>0.0561063295141789</v>
      </c>
      <c r="P202" s="12" t="n">
        <f aca="false">O202-B$14</f>
        <v>0.00610632951417887</v>
      </c>
      <c r="Q202" s="7" t="n">
        <f aca="false">K202+C202</f>
        <v>14327.9140437789</v>
      </c>
      <c r="R202" s="7" t="n">
        <f aca="false">R201*(1+(B$13/12))</f>
        <v>17023.6745952389</v>
      </c>
      <c r="S202" s="13" t="n">
        <f aca="false">R202-Q202</f>
        <v>2695.76055145997</v>
      </c>
    </row>
    <row r="203" customFormat="false" ht="12.8" hidden="false" customHeight="false" outlineLevel="0" collapsed="false">
      <c r="A203" s="11" t="n">
        <f aca="false">A202+ORG.OPENOFFICE.DAYSINMONTH(A202)</f>
        <v>49949</v>
      </c>
      <c r="B203" s="6" t="n">
        <f aca="false">B202+1</f>
        <v>187</v>
      </c>
      <c r="C203" s="7" t="n">
        <f aca="false">-1 *PMT(B$7/12, 240, B$5)</f>
        <v>8893.32472440334</v>
      </c>
      <c r="D203" s="7" t="n">
        <f aca="false">-1 * IPMT(B$7/12, B203, 240, B$5)</f>
        <v>1378.97801256009</v>
      </c>
      <c r="E203" s="7" t="n">
        <f aca="false">-1 * PPMT(B$7/12, B203, 240, B$5)</f>
        <v>7514.34671184324</v>
      </c>
      <c r="F203" s="7" t="n">
        <f aca="false">F202+D203</f>
        <v>596810.340770826</v>
      </c>
      <c r="G203" s="7" t="n">
        <f aca="false">E203+G202</f>
        <v>1566241.3826926</v>
      </c>
      <c r="H203" s="7" t="n">
        <f aca="false">H202+B$2*B$13/12</f>
        <v>623333.333333333</v>
      </c>
      <c r="I203" s="7" t="n">
        <f aca="false">G203+H203</f>
        <v>2189574.71602593</v>
      </c>
      <c r="J203" s="7" t="n">
        <f aca="false">D203</f>
        <v>1378.97801256009</v>
      </c>
      <c r="K203" s="7" t="n">
        <f aca="false">K202*(1+(B$13/12))</f>
        <v>5443.64696824123</v>
      </c>
      <c r="L203" s="7" t="n">
        <f aca="false">K203+J203</f>
        <v>6822.62498080133</v>
      </c>
      <c r="M203" s="7" t="n">
        <f aca="false">M202*(1+(B$13/12))</f>
        <v>17052.047386231</v>
      </c>
      <c r="N203" s="7" t="n">
        <f aca="false">M203-L203</f>
        <v>10229.4224054297</v>
      </c>
      <c r="O203" s="12" t="n">
        <f aca="false">12*N203/I203</f>
        <v>0.0560625166004621</v>
      </c>
      <c r="P203" s="12" t="n">
        <f aca="false">O203-B$14</f>
        <v>0.00606251660046211</v>
      </c>
      <c r="Q203" s="7" t="n">
        <f aca="false">K203+C203</f>
        <v>14336.9716926446</v>
      </c>
      <c r="R203" s="7" t="n">
        <f aca="false">R202*(1+(B$13/12))</f>
        <v>17052.047386231</v>
      </c>
      <c r="S203" s="13" t="n">
        <f aca="false">R203-Q203</f>
        <v>2715.07569358641</v>
      </c>
    </row>
    <row r="204" customFormat="false" ht="12.8" hidden="false" customHeight="false" outlineLevel="0" collapsed="false">
      <c r="A204" s="11" t="n">
        <f aca="false">A203+ORG.OPENOFFICE.DAYSINMONTH(A203)</f>
        <v>49980</v>
      </c>
      <c r="B204" s="6" t="n">
        <f aca="false">B203+1</f>
        <v>188</v>
      </c>
      <c r="C204" s="7" t="n">
        <f aca="false">-1 *PMT(B$7/12, 240, B$5)</f>
        <v>8893.32472440334</v>
      </c>
      <c r="D204" s="7" t="n">
        <f aca="false">-1 * IPMT(B$7/12, B204, 240, B$5)</f>
        <v>1355.49567908558</v>
      </c>
      <c r="E204" s="7" t="n">
        <f aca="false">-1 * PPMT(B$7/12, B204, 240, B$5)</f>
        <v>7537.82904531775</v>
      </c>
      <c r="F204" s="7" t="n">
        <f aca="false">F203+D204</f>
        <v>598165.836449912</v>
      </c>
      <c r="G204" s="7" t="n">
        <f aca="false">E204+G203</f>
        <v>1573779.21173792</v>
      </c>
      <c r="H204" s="7" t="n">
        <f aca="false">H203+B$2*B$13/12</f>
        <v>626666.666666667</v>
      </c>
      <c r="I204" s="7" t="n">
        <f aca="false">G204+H204</f>
        <v>2200445.87840458</v>
      </c>
      <c r="J204" s="7" t="n">
        <f aca="false">D204</f>
        <v>1355.49567908558</v>
      </c>
      <c r="K204" s="7" t="n">
        <f aca="false">K203*(1+(B$13/12))</f>
        <v>5452.7197131883</v>
      </c>
      <c r="L204" s="7" t="n">
        <f aca="false">K204+J204</f>
        <v>6808.21539227388</v>
      </c>
      <c r="M204" s="7" t="n">
        <f aca="false">M203*(1+(B$13/12))</f>
        <v>17080.467465208</v>
      </c>
      <c r="N204" s="7" t="n">
        <f aca="false">M204-L204</f>
        <v>10272.2520729342</v>
      </c>
      <c r="O204" s="12" t="n">
        <f aca="false">12*N204/I204</f>
        <v>0.0560191123467139</v>
      </c>
      <c r="P204" s="12" t="n">
        <f aca="false">O204-B$14</f>
        <v>0.00601911234671387</v>
      </c>
      <c r="Q204" s="7" t="n">
        <f aca="false">K204+C204</f>
        <v>14346.0444375916</v>
      </c>
      <c r="R204" s="7" t="n">
        <f aca="false">R203*(1+(B$13/12))</f>
        <v>17080.467465208</v>
      </c>
      <c r="S204" s="13" t="n">
        <f aca="false">R204-Q204</f>
        <v>2734.4230276164</v>
      </c>
    </row>
    <row r="205" customFormat="false" ht="12.8" hidden="false" customHeight="false" outlineLevel="0" collapsed="false">
      <c r="A205" s="11" t="n">
        <f aca="false">A204+ORG.OPENOFFICE.DAYSINMONTH(A204)</f>
        <v>50010</v>
      </c>
      <c r="B205" s="6" t="n">
        <f aca="false">B204+1</f>
        <v>189</v>
      </c>
      <c r="C205" s="7" t="n">
        <f aca="false">-1 *PMT(B$7/12, 240, B$5)</f>
        <v>8893.32472440334</v>
      </c>
      <c r="D205" s="7" t="n">
        <f aca="false">-1 * IPMT(B$7/12, B205, 240, B$5)</f>
        <v>1331.93996331897</v>
      </c>
      <c r="E205" s="7" t="n">
        <f aca="false">-1 * PPMT(B$7/12, B205, 240, B$5)</f>
        <v>7561.38476108437</v>
      </c>
      <c r="F205" s="7" t="n">
        <f aca="false">F204+D205</f>
        <v>599497.77641323</v>
      </c>
      <c r="G205" s="7" t="n">
        <f aca="false">E205+G204</f>
        <v>1581340.596499</v>
      </c>
      <c r="H205" s="7" t="n">
        <f aca="false">H204+B$2*B$13/12</f>
        <v>630000</v>
      </c>
      <c r="I205" s="7" t="n">
        <f aca="false">G205+H205</f>
        <v>2211340.596499</v>
      </c>
      <c r="J205" s="7" t="n">
        <f aca="false">D205</f>
        <v>1331.93996331897</v>
      </c>
      <c r="K205" s="7" t="n">
        <f aca="false">K204*(1+(B$13/12))</f>
        <v>5461.80757937695</v>
      </c>
      <c r="L205" s="7" t="n">
        <f aca="false">K205+J205</f>
        <v>6793.74754269591</v>
      </c>
      <c r="M205" s="7" t="n">
        <f aca="false">M204*(1+(B$13/12))</f>
        <v>17108.9349109834</v>
      </c>
      <c r="N205" s="7" t="n">
        <f aca="false">M205-L205</f>
        <v>10315.1873682875</v>
      </c>
      <c r="O205" s="12" t="n">
        <f aca="false">12*N205/I205</f>
        <v>0.05597611178279</v>
      </c>
      <c r="P205" s="12" t="n">
        <f aca="false">O205-B$14</f>
        <v>0.00597611178279002</v>
      </c>
      <c r="Q205" s="7" t="n">
        <f aca="false">K205+C205</f>
        <v>14355.1323037803</v>
      </c>
      <c r="R205" s="7" t="n">
        <f aca="false">R204*(1+(B$13/12))</f>
        <v>17108.9349109834</v>
      </c>
      <c r="S205" s="13" t="n">
        <f aca="false">R205-Q205</f>
        <v>2753.8026072031</v>
      </c>
    </row>
    <row r="206" customFormat="false" ht="12.8" hidden="false" customHeight="false" outlineLevel="0" collapsed="false">
      <c r="A206" s="11" t="n">
        <f aca="false">A205+ORG.OPENOFFICE.DAYSINMONTH(A205)</f>
        <v>50041</v>
      </c>
      <c r="B206" s="6" t="n">
        <f aca="false">B205+1</f>
        <v>190</v>
      </c>
      <c r="C206" s="7" t="n">
        <f aca="false">-1 *PMT(B$7/12, 240, B$5)</f>
        <v>8893.32472440334</v>
      </c>
      <c r="D206" s="7" t="n">
        <f aca="false">-1 * IPMT(B$7/12, B206, 240, B$5)</f>
        <v>1308.31063594058</v>
      </c>
      <c r="E206" s="7" t="n">
        <f aca="false">-1 * PPMT(B$7/12, B206, 240, B$5)</f>
        <v>7585.01408846276</v>
      </c>
      <c r="F206" s="7" t="n">
        <f aca="false">F205+D206</f>
        <v>600806.087049171</v>
      </c>
      <c r="G206" s="7" t="n">
        <f aca="false">E206+G205</f>
        <v>1588925.61058746</v>
      </c>
      <c r="H206" s="7" t="n">
        <f aca="false">H205+B$2*B$13/12</f>
        <v>633333.333333333</v>
      </c>
      <c r="I206" s="7" t="n">
        <f aca="false">G206+H206</f>
        <v>2222258.9439208</v>
      </c>
      <c r="J206" s="7" t="n">
        <f aca="false">D206</f>
        <v>1308.31063594058</v>
      </c>
      <c r="K206" s="7" t="n">
        <f aca="false">K205*(1+(B$13/12))</f>
        <v>5470.91059200924</v>
      </c>
      <c r="L206" s="7" t="n">
        <f aca="false">K206+J206</f>
        <v>6779.22122794982</v>
      </c>
      <c r="M206" s="7" t="n">
        <f aca="false">M205*(1+(B$13/12))</f>
        <v>17137.4498025017</v>
      </c>
      <c r="N206" s="7" t="n">
        <f aca="false">M206-L206</f>
        <v>10358.2285745519</v>
      </c>
      <c r="O206" s="12" t="n">
        <f aca="false">12*N206/I206</f>
        <v>0.0559335100145073</v>
      </c>
      <c r="P206" s="12" t="n">
        <f aca="false">O206-B$14</f>
        <v>0.00593351001450734</v>
      </c>
      <c r="Q206" s="7" t="n">
        <f aca="false">K206+C206</f>
        <v>14364.2353164126</v>
      </c>
      <c r="R206" s="7" t="n">
        <f aca="false">R205*(1+(B$13/12))</f>
        <v>17137.4498025017</v>
      </c>
      <c r="S206" s="13" t="n">
        <f aca="false">R206-Q206</f>
        <v>2773.21448608911</v>
      </c>
    </row>
    <row r="207" customFormat="false" ht="12.8" hidden="false" customHeight="false" outlineLevel="0" collapsed="false">
      <c r="A207" s="11" t="n">
        <f aca="false">A206+ORG.OPENOFFICE.DAYSINMONTH(A206)</f>
        <v>50072</v>
      </c>
      <c r="B207" s="6" t="n">
        <f aca="false">B206+1</f>
        <v>191</v>
      </c>
      <c r="C207" s="7" t="n">
        <f aca="false">-1 *PMT(B$7/12, 240, B$5)</f>
        <v>8893.32472440334</v>
      </c>
      <c r="D207" s="7" t="n">
        <f aca="false">-1 * IPMT(B$7/12, B207, 240, B$5)</f>
        <v>1284.60746691413</v>
      </c>
      <c r="E207" s="7" t="n">
        <f aca="false">-1 * PPMT(B$7/12, B207, 240, B$5)</f>
        <v>7608.71725748921</v>
      </c>
      <c r="F207" s="7" t="n">
        <f aca="false">F206+D207</f>
        <v>602090.694516085</v>
      </c>
      <c r="G207" s="7" t="n">
        <f aca="false">E207+G206</f>
        <v>1596534.32784495</v>
      </c>
      <c r="H207" s="7" t="n">
        <f aca="false">H206+B$2*B$13/12</f>
        <v>636666.666666667</v>
      </c>
      <c r="I207" s="7" t="n">
        <f aca="false">G207+H207</f>
        <v>2233200.99451162</v>
      </c>
      <c r="J207" s="7" t="n">
        <f aca="false">D207</f>
        <v>1284.60746691413</v>
      </c>
      <c r="K207" s="7" t="n">
        <f aca="false">K206*(1+(B$13/12))</f>
        <v>5480.02877632926</v>
      </c>
      <c r="L207" s="7" t="n">
        <f aca="false">K207+J207</f>
        <v>6764.63624324339</v>
      </c>
      <c r="M207" s="7" t="n">
        <f aca="false">M206*(1+(B$13/12))</f>
        <v>17166.0122188392</v>
      </c>
      <c r="N207" s="7" t="n">
        <f aca="false">M207-L207</f>
        <v>10401.3759755958</v>
      </c>
      <c r="O207" s="12" t="n">
        <f aca="false">12*N207/I207</f>
        <v>0.0558913022221924</v>
      </c>
      <c r="P207" s="12" t="n">
        <f aca="false">O207-B$14</f>
        <v>0.00589130222219243</v>
      </c>
      <c r="Q207" s="7" t="n">
        <f aca="false">K207+C207</f>
        <v>14373.3535007326</v>
      </c>
      <c r="R207" s="7" t="n">
        <f aca="false">R206*(1+(B$13/12))</f>
        <v>17166.0122188392</v>
      </c>
      <c r="S207" s="13" t="n">
        <f aca="false">R207-Q207</f>
        <v>2792.65871810659</v>
      </c>
    </row>
    <row r="208" customFormat="false" ht="12.8" hidden="false" customHeight="false" outlineLevel="0" collapsed="false">
      <c r="A208" s="11" t="n">
        <f aca="false">A207+ORG.OPENOFFICE.DAYSINMONTH(A207)</f>
        <v>50100</v>
      </c>
      <c r="B208" s="6" t="n">
        <f aca="false">B207+1</f>
        <v>192</v>
      </c>
      <c r="C208" s="7" t="n">
        <f aca="false">-1 *PMT(B$7/12, 240, B$5)</f>
        <v>8893.32472440334</v>
      </c>
      <c r="D208" s="7" t="n">
        <f aca="false">-1 * IPMT(B$7/12, B208, 240, B$5)</f>
        <v>1260.83022548448</v>
      </c>
      <c r="E208" s="7" t="n">
        <f aca="false">-1 * PPMT(B$7/12, B208, 240, B$5)</f>
        <v>7632.49449891886</v>
      </c>
      <c r="F208" s="7" t="n">
        <f aca="false">F207+D208</f>
        <v>603351.52474157</v>
      </c>
      <c r="G208" s="7" t="n">
        <f aca="false">E208+G207</f>
        <v>1604166.82234387</v>
      </c>
      <c r="H208" s="7" t="n">
        <f aca="false">H207+B$2*B$13/12</f>
        <v>640000</v>
      </c>
      <c r="I208" s="7" t="n">
        <f aca="false">G208+H208</f>
        <v>2244166.82234387</v>
      </c>
      <c r="J208" s="7" t="n">
        <f aca="false">D208</f>
        <v>1260.83022548448</v>
      </c>
      <c r="K208" s="7" t="n">
        <f aca="false">K207*(1+(B$13/12))</f>
        <v>5489.16215762314</v>
      </c>
      <c r="L208" s="7" t="n">
        <f aca="false">K208+J208</f>
        <v>6749.99238310762</v>
      </c>
      <c r="M208" s="7" t="n">
        <f aca="false">M207*(1+(B$13/12))</f>
        <v>17194.6222392039</v>
      </c>
      <c r="N208" s="7" t="n">
        <f aca="false">M208-L208</f>
        <v>10444.6298560963</v>
      </c>
      <c r="O208" s="12" t="n">
        <f aca="false">12*N208/I208</f>
        <v>0.0558494836592636</v>
      </c>
      <c r="P208" s="12" t="n">
        <f aca="false">O208-B$14</f>
        <v>0.00584948365926365</v>
      </c>
      <c r="Q208" s="7" t="n">
        <f aca="false">K208+C208</f>
        <v>14382.4868820265</v>
      </c>
      <c r="R208" s="7" t="n">
        <f aca="false">R207*(1+(B$13/12))</f>
        <v>17194.6222392039</v>
      </c>
      <c r="S208" s="13" t="n">
        <f aca="false">R208-Q208</f>
        <v>2812.13535717745</v>
      </c>
      <c r="T208" s="7" t="n">
        <f aca="false">SUM(S197:S208)</f>
        <v>32467.2690387802</v>
      </c>
    </row>
    <row r="209" customFormat="false" ht="12.8" hidden="false" customHeight="false" outlineLevel="0" collapsed="false">
      <c r="A209" s="11" t="n">
        <f aca="false">A208+ORG.OPENOFFICE.DAYSINMONTH(A208)</f>
        <v>50131</v>
      </c>
      <c r="B209" s="6" t="n">
        <f aca="false">B208+1</f>
        <v>193</v>
      </c>
      <c r="C209" s="7" t="n">
        <f aca="false">-1 *PMT(B$7/12, 240, B$5)</f>
        <v>8893.32472440334</v>
      </c>
      <c r="D209" s="7" t="n">
        <f aca="false">-1 * IPMT(B$7/12, B209, 240, B$5)</f>
        <v>1236.97868017536</v>
      </c>
      <c r="E209" s="7" t="n">
        <f aca="false">-1 * PPMT(B$7/12, B209, 240, B$5)</f>
        <v>7656.34604422798</v>
      </c>
      <c r="F209" s="7" t="n">
        <f aca="false">F208+D209</f>
        <v>604588.503421745</v>
      </c>
      <c r="G209" s="7" t="n">
        <f aca="false">E209+G208</f>
        <v>1611823.1683881</v>
      </c>
      <c r="H209" s="7" t="n">
        <f aca="false">H208+B$2*B$13/12</f>
        <v>643333.333333333</v>
      </c>
      <c r="I209" s="7" t="n">
        <f aca="false">G209+H209</f>
        <v>2255156.50172143</v>
      </c>
      <c r="J209" s="7" t="n">
        <f aca="false">D209</f>
        <v>1236.97868017536</v>
      </c>
      <c r="K209" s="7" t="n">
        <f aca="false">K208*(1+(B$13/12))</f>
        <v>5498.31076121918</v>
      </c>
      <c r="L209" s="7" t="n">
        <f aca="false">K209+J209</f>
        <v>6735.28944139453</v>
      </c>
      <c r="M209" s="7" t="n">
        <f aca="false">M208*(1+(B$13/12))</f>
        <v>17223.2799429359</v>
      </c>
      <c r="N209" s="7" t="n">
        <f aca="false">M209-L209</f>
        <v>10487.9905015414</v>
      </c>
      <c r="O209" s="12" t="n">
        <f aca="false">12*N209/I209</f>
        <v>0.0558080496508455</v>
      </c>
      <c r="P209" s="12" t="n">
        <f aca="false">O209-B$14</f>
        <v>0.00580804965084548</v>
      </c>
      <c r="Q209" s="7" t="n">
        <f aca="false">K209+C209</f>
        <v>14391.6354856225</v>
      </c>
      <c r="R209" s="7" t="n">
        <f aca="false">R208*(1+(B$13/12))</f>
        <v>17223.2799429359</v>
      </c>
      <c r="S209" s="13" t="n">
        <f aca="false">R209-Q209</f>
        <v>2831.64445731341</v>
      </c>
    </row>
    <row r="210" customFormat="false" ht="12.8" hidden="false" customHeight="false" outlineLevel="0" collapsed="false">
      <c r="A210" s="11" t="n">
        <f aca="false">A209+ORG.OPENOFFICE.DAYSINMONTH(A209)</f>
        <v>50161</v>
      </c>
      <c r="B210" s="6" t="n">
        <f aca="false">B209+1</f>
        <v>194</v>
      </c>
      <c r="C210" s="7" t="n">
        <f aca="false">-1 *PMT(B$7/12, 240, B$5)</f>
        <v>8893.32472440334</v>
      </c>
      <c r="D210" s="7" t="n">
        <f aca="false">-1 * IPMT(B$7/12, B210, 240, B$5)</f>
        <v>1213.05259878714</v>
      </c>
      <c r="E210" s="7" t="n">
        <f aca="false">-1 * PPMT(B$7/12, B210, 240, B$5)</f>
        <v>7680.27212561619</v>
      </c>
      <c r="F210" s="7" t="n">
        <f aca="false">F209+D210</f>
        <v>605801.556020532</v>
      </c>
      <c r="G210" s="7" t="n">
        <f aca="false">E210+G209</f>
        <v>1619503.44051372</v>
      </c>
      <c r="H210" s="7" t="n">
        <f aca="false">H209+B$2*B$13/12</f>
        <v>646666.666666667</v>
      </c>
      <c r="I210" s="7" t="n">
        <f aca="false">G210+H210</f>
        <v>2266170.10718038</v>
      </c>
      <c r="J210" s="7" t="n">
        <f aca="false">D210</f>
        <v>1213.05259878714</v>
      </c>
      <c r="K210" s="7" t="n">
        <f aca="false">K209*(1+(B$13/12))</f>
        <v>5507.47461248788</v>
      </c>
      <c r="L210" s="7" t="n">
        <f aca="false">K210+J210</f>
        <v>6720.52721127502</v>
      </c>
      <c r="M210" s="7" t="n">
        <f aca="false">M209*(1+(B$13/12))</f>
        <v>17251.9854095075</v>
      </c>
      <c r="N210" s="7" t="n">
        <f aca="false">M210-L210</f>
        <v>10531.4581982325</v>
      </c>
      <c r="O210" s="12" t="n">
        <f aca="false">12*N210/I210</f>
        <v>0.0557669955924144</v>
      </c>
      <c r="P210" s="12" t="n">
        <f aca="false">O210-B$14</f>
        <v>0.00576699559241441</v>
      </c>
      <c r="Q210" s="7" t="n">
        <f aca="false">K210+C210</f>
        <v>14400.7993368912</v>
      </c>
      <c r="R210" s="7" t="n">
        <f aca="false">R209*(1+(B$13/12))</f>
        <v>17251.9854095075</v>
      </c>
      <c r="S210" s="13" t="n">
        <f aca="false">R210-Q210</f>
        <v>2851.18607261627</v>
      </c>
    </row>
    <row r="211" customFormat="false" ht="12.8" hidden="false" customHeight="false" outlineLevel="0" collapsed="false">
      <c r="A211" s="11" t="n">
        <f aca="false">A210+ORG.OPENOFFICE.DAYSINMONTH(A210)</f>
        <v>50192</v>
      </c>
      <c r="B211" s="6" t="n">
        <f aca="false">B210+1</f>
        <v>195</v>
      </c>
      <c r="C211" s="7" t="n">
        <f aca="false">-1 *PMT(B$7/12, 240, B$5)</f>
        <v>8893.32472440334</v>
      </c>
      <c r="D211" s="7" t="n">
        <f aca="false">-1 * IPMT(B$7/12, B211, 240, B$5)</f>
        <v>1189.05174839459</v>
      </c>
      <c r="E211" s="7" t="n">
        <f aca="false">-1 * PPMT(B$7/12, B211, 240, B$5)</f>
        <v>7704.27297600875</v>
      </c>
      <c r="F211" s="7" t="n">
        <f aca="false">F210+D211</f>
        <v>606990.607768927</v>
      </c>
      <c r="G211" s="7" t="n">
        <f aca="false">E211+G210</f>
        <v>1627207.71348972</v>
      </c>
      <c r="H211" s="7" t="n">
        <f aca="false">H210+B$2*B$13/12</f>
        <v>650000</v>
      </c>
      <c r="I211" s="7" t="n">
        <f aca="false">G211+H211</f>
        <v>2277207.71348972</v>
      </c>
      <c r="J211" s="7" t="n">
        <f aca="false">D211</f>
        <v>1189.05174839459</v>
      </c>
      <c r="K211" s="7" t="n">
        <f aca="false">K210*(1+(B$13/12))</f>
        <v>5516.65373684202</v>
      </c>
      <c r="L211" s="7" t="n">
        <f aca="false">K211+J211</f>
        <v>6705.70548523661</v>
      </c>
      <c r="M211" s="7" t="n">
        <f aca="false">M210*(1+(B$13/12))</f>
        <v>17280.7387185233</v>
      </c>
      <c r="N211" s="7" t="n">
        <f aca="false">M211-L211</f>
        <v>10575.0332332867</v>
      </c>
      <c r="O211" s="12" t="n">
        <f aca="false">12*N211/I211</f>
        <v>0.0557263169484751</v>
      </c>
      <c r="P211" s="12" t="n">
        <f aca="false">O211-B$14</f>
        <v>0.00572631694847511</v>
      </c>
      <c r="Q211" s="7" t="n">
        <f aca="false">K211+C211</f>
        <v>14409.9784612454</v>
      </c>
      <c r="R211" s="7" t="n">
        <f aca="false">R210*(1+(B$13/12))</f>
        <v>17280.7387185233</v>
      </c>
      <c r="S211" s="13" t="n">
        <f aca="false">R211-Q211</f>
        <v>2870.76025727798</v>
      </c>
    </row>
    <row r="212" customFormat="false" ht="12.8" hidden="false" customHeight="false" outlineLevel="0" collapsed="false">
      <c r="A212" s="11" t="n">
        <f aca="false">A211+ORG.OPENOFFICE.DAYSINMONTH(A211)</f>
        <v>50222</v>
      </c>
      <c r="B212" s="6" t="n">
        <f aca="false">B211+1</f>
        <v>196</v>
      </c>
      <c r="C212" s="7" t="n">
        <f aca="false">-1 *PMT(B$7/12, 240, B$5)</f>
        <v>8893.32472440334</v>
      </c>
      <c r="D212" s="7" t="n">
        <f aca="false">-1 * IPMT(B$7/12, B212, 240, B$5)</f>
        <v>1164.97589534456</v>
      </c>
      <c r="E212" s="7" t="n">
        <f aca="false">-1 * PPMT(B$7/12, B212, 240, B$5)</f>
        <v>7728.34882905877</v>
      </c>
      <c r="F212" s="7" t="n">
        <f aca="false">F211+D212</f>
        <v>608155.583664271</v>
      </c>
      <c r="G212" s="7" t="n">
        <f aca="false">E212+G211</f>
        <v>1634936.06231878</v>
      </c>
      <c r="H212" s="7" t="n">
        <f aca="false">H211+B$2*B$13/12</f>
        <v>653333.333333334</v>
      </c>
      <c r="I212" s="7" t="n">
        <f aca="false">G212+H212</f>
        <v>2288269.39565212</v>
      </c>
      <c r="J212" s="7" t="n">
        <f aca="false">D212</f>
        <v>1164.97589534456</v>
      </c>
      <c r="K212" s="7" t="n">
        <f aca="false">K211*(1+(B$13/12))</f>
        <v>5525.84815973676</v>
      </c>
      <c r="L212" s="7" t="n">
        <f aca="false">K212+J212</f>
        <v>6690.82405508132</v>
      </c>
      <c r="M212" s="7" t="n">
        <f aca="false">M211*(1+(B$13/12))</f>
        <v>17309.5399497209</v>
      </c>
      <c r="N212" s="7" t="n">
        <f aca="false">M212-L212</f>
        <v>10618.7158946396</v>
      </c>
      <c r="O212" s="12" t="n">
        <f aca="false">12*N212/I212</f>
        <v>0.0556860092512669</v>
      </c>
      <c r="P212" s="12" t="n">
        <f aca="false">O212-B$14</f>
        <v>0.00568600925126688</v>
      </c>
      <c r="Q212" s="7" t="n">
        <f aca="false">K212+C212</f>
        <v>14419.1728841401</v>
      </c>
      <c r="R212" s="7" t="n">
        <f aca="false">R211*(1+(B$13/12))</f>
        <v>17309.5399497209</v>
      </c>
      <c r="S212" s="13" t="n">
        <f aca="false">R212-Q212</f>
        <v>2890.36706558078</v>
      </c>
    </row>
    <row r="213" customFormat="false" ht="12.8" hidden="false" customHeight="false" outlineLevel="0" collapsed="false">
      <c r="A213" s="11" t="n">
        <f aca="false">A212+ORG.OPENOFFICE.DAYSINMONTH(A212)</f>
        <v>50253</v>
      </c>
      <c r="B213" s="6" t="n">
        <f aca="false">B212+1</f>
        <v>197</v>
      </c>
      <c r="C213" s="7" t="n">
        <f aca="false">-1 *PMT(B$7/12, 240, B$5)</f>
        <v>8893.32472440334</v>
      </c>
      <c r="D213" s="7" t="n">
        <f aca="false">-1 * IPMT(B$7/12, B213, 240, B$5)</f>
        <v>1140.82480525375</v>
      </c>
      <c r="E213" s="7" t="n">
        <f aca="false">-1 * PPMT(B$7/12, B213, 240, B$5)</f>
        <v>7752.49991914958</v>
      </c>
      <c r="F213" s="7" t="n">
        <f aca="false">F212+D213</f>
        <v>609296.408469525</v>
      </c>
      <c r="G213" s="7" t="n">
        <f aca="false">E213+G212</f>
        <v>1642688.56223793</v>
      </c>
      <c r="H213" s="7" t="n">
        <f aca="false">H212+B$2*B$13/12</f>
        <v>656666.666666667</v>
      </c>
      <c r="I213" s="7" t="n">
        <f aca="false">G213+H213</f>
        <v>2299355.2289046</v>
      </c>
      <c r="J213" s="7" t="n">
        <f aca="false">D213</f>
        <v>1140.82480525375</v>
      </c>
      <c r="K213" s="7" t="n">
        <f aca="false">K212*(1+(B$13/12))</f>
        <v>5535.05790666966</v>
      </c>
      <c r="L213" s="7" t="n">
        <f aca="false">K213+J213</f>
        <v>6675.88271192341</v>
      </c>
      <c r="M213" s="7" t="n">
        <f aca="false">M212*(1+(B$13/12))</f>
        <v>17338.3891829704</v>
      </c>
      <c r="N213" s="7" t="n">
        <f aca="false">M213-L213</f>
        <v>10662.506471047</v>
      </c>
      <c r="O213" s="12" t="n">
        <f aca="false">12*N213/I213</f>
        <v>0.0556460680994988</v>
      </c>
      <c r="P213" s="12" t="n">
        <f aca="false">O213-B$14</f>
        <v>0.00564606809949883</v>
      </c>
      <c r="Q213" s="7" t="n">
        <f aca="false">K213+C213</f>
        <v>14428.382631073</v>
      </c>
      <c r="R213" s="7" t="n">
        <f aca="false">R212*(1+(B$13/12))</f>
        <v>17338.3891829704</v>
      </c>
      <c r="S213" s="13" t="n">
        <f aca="false">R213-Q213</f>
        <v>2910.00655189742</v>
      </c>
    </row>
    <row r="214" customFormat="false" ht="12.8" hidden="false" customHeight="false" outlineLevel="0" collapsed="false">
      <c r="A214" s="11" t="n">
        <f aca="false">A213+ORG.OPENOFFICE.DAYSINMONTH(A213)</f>
        <v>50284</v>
      </c>
      <c r="B214" s="6" t="n">
        <f aca="false">B213+1</f>
        <v>198</v>
      </c>
      <c r="C214" s="7" t="n">
        <f aca="false">-1 *PMT(B$7/12, 240, B$5)</f>
        <v>8893.32472440334</v>
      </c>
      <c r="D214" s="7" t="n">
        <f aca="false">-1 * IPMT(B$7/12, B214, 240, B$5)</f>
        <v>1116.59824300641</v>
      </c>
      <c r="E214" s="7" t="n">
        <f aca="false">-1 * PPMT(B$7/12, B214, 240, B$5)</f>
        <v>7776.72648139693</v>
      </c>
      <c r="F214" s="7" t="n">
        <f aca="false">F213+D214</f>
        <v>610413.006712531</v>
      </c>
      <c r="G214" s="7" t="n">
        <f aca="false">E214+G213</f>
        <v>1650465.28871933</v>
      </c>
      <c r="H214" s="7" t="n">
        <f aca="false">H213+B$2*B$13/12</f>
        <v>660000</v>
      </c>
      <c r="I214" s="7" t="n">
        <f aca="false">G214+H214</f>
        <v>2310465.28871933</v>
      </c>
      <c r="J214" s="7" t="n">
        <f aca="false">D214</f>
        <v>1116.59824300641</v>
      </c>
      <c r="K214" s="7" t="n">
        <f aca="false">K213*(1+(B$13/12))</f>
        <v>5544.28300318077</v>
      </c>
      <c r="L214" s="7" t="n">
        <f aca="false">K214+J214</f>
        <v>6660.88124618718</v>
      </c>
      <c r="M214" s="7" t="n">
        <f aca="false">M213*(1+(B$13/12))</f>
        <v>17367.2864982754</v>
      </c>
      <c r="N214" s="7" t="n">
        <f aca="false">M214-L214</f>
        <v>10706.4052520882</v>
      </c>
      <c r="O214" s="12" t="n">
        <f aca="false">12*N214/I214</f>
        <v>0.0556064891571134</v>
      </c>
      <c r="P214" s="12" t="n">
        <f aca="false">O214-B$14</f>
        <v>0.00560648915711336</v>
      </c>
      <c r="Q214" s="7" t="n">
        <f aca="false">K214+C214</f>
        <v>14437.6077275841</v>
      </c>
      <c r="R214" s="7" t="n">
        <f aca="false">R213*(1+(B$13/12))</f>
        <v>17367.2864982754</v>
      </c>
      <c r="S214" s="13" t="n">
        <f aca="false">R214-Q214</f>
        <v>2929.67877069126</v>
      </c>
    </row>
    <row r="215" customFormat="false" ht="12.8" hidden="false" customHeight="false" outlineLevel="0" collapsed="false">
      <c r="A215" s="11" t="n">
        <f aca="false">A214+ORG.OPENOFFICE.DAYSINMONTH(A214)</f>
        <v>50314</v>
      </c>
      <c r="B215" s="6" t="n">
        <f aca="false">B214+1</f>
        <v>199</v>
      </c>
      <c r="C215" s="7" t="n">
        <f aca="false">-1 *PMT(B$7/12, 240, B$5)</f>
        <v>8893.32472440334</v>
      </c>
      <c r="D215" s="7" t="n">
        <f aca="false">-1 * IPMT(B$7/12, B215, 240, B$5)</f>
        <v>1092.29597275205</v>
      </c>
      <c r="E215" s="7" t="n">
        <f aca="false">-1 * PPMT(B$7/12, B215, 240, B$5)</f>
        <v>7801.02875165129</v>
      </c>
      <c r="F215" s="7" t="n">
        <f aca="false">F214+D215</f>
        <v>611505.302685283</v>
      </c>
      <c r="G215" s="7" t="n">
        <f aca="false">E215+G214</f>
        <v>1658266.31747098</v>
      </c>
      <c r="H215" s="7" t="n">
        <f aca="false">H214+B$2*B$13/12</f>
        <v>663333.333333334</v>
      </c>
      <c r="I215" s="7" t="n">
        <f aca="false">G215+H215</f>
        <v>2321599.65080431</v>
      </c>
      <c r="J215" s="7" t="n">
        <f aca="false">D215</f>
        <v>1092.29597275205</v>
      </c>
      <c r="K215" s="7" t="n">
        <f aca="false">K214*(1+(B$13/12))</f>
        <v>5553.52347485274</v>
      </c>
      <c r="L215" s="7" t="n">
        <f aca="false">K215+J215</f>
        <v>6645.81944760479</v>
      </c>
      <c r="M215" s="7" t="n">
        <f aca="false">M214*(1+(B$13/12))</f>
        <v>17396.2319757725</v>
      </c>
      <c r="N215" s="7" t="n">
        <f aca="false">M215-L215</f>
        <v>10750.4125281677</v>
      </c>
      <c r="O215" s="12" t="n">
        <f aca="false">12*N215/I215</f>
        <v>0.0555672681520774</v>
      </c>
      <c r="P215" s="12" t="n">
        <f aca="false">O215-B$14</f>
        <v>0.00556726815207735</v>
      </c>
      <c r="Q215" s="7" t="n">
        <f aca="false">K215+C215</f>
        <v>14446.8481992561</v>
      </c>
      <c r="R215" s="7" t="n">
        <f aca="false">R214*(1+(B$13/12))</f>
        <v>17396.2319757725</v>
      </c>
      <c r="S215" s="13" t="n">
        <f aca="false">R215-Q215</f>
        <v>2949.38377651642</v>
      </c>
    </row>
    <row r="216" customFormat="false" ht="12.8" hidden="false" customHeight="false" outlineLevel="0" collapsed="false">
      <c r="A216" s="11" t="n">
        <f aca="false">A215+ORG.OPENOFFICE.DAYSINMONTH(A215)</f>
        <v>50345</v>
      </c>
      <c r="B216" s="6" t="n">
        <f aca="false">B215+1</f>
        <v>200</v>
      </c>
      <c r="C216" s="7" t="n">
        <f aca="false">-1 *PMT(B$7/12, 240, B$5)</f>
        <v>8893.32472440334</v>
      </c>
      <c r="D216" s="7" t="n">
        <f aca="false">-1 * IPMT(B$7/12, B216, 240, B$5)</f>
        <v>1067.91775790313</v>
      </c>
      <c r="E216" s="7" t="n">
        <f aca="false">-1 * PPMT(B$7/12, B216, 240, B$5)</f>
        <v>7825.4069665002</v>
      </c>
      <c r="F216" s="7" t="n">
        <f aca="false">F215+D216</f>
        <v>612573.220443186</v>
      </c>
      <c r="G216" s="7" t="n">
        <f aca="false">E216+G215</f>
        <v>1666091.72443748</v>
      </c>
      <c r="H216" s="7" t="n">
        <f aca="false">H215+B$2*B$13/12</f>
        <v>666666.666666667</v>
      </c>
      <c r="I216" s="7" t="n">
        <f aca="false">G216+H216</f>
        <v>2332758.39110415</v>
      </c>
      <c r="J216" s="7" t="n">
        <f aca="false">D216</f>
        <v>1067.91775790313</v>
      </c>
      <c r="K216" s="7" t="n">
        <f aca="false">K215*(1+(B$13/12))</f>
        <v>5562.77934731083</v>
      </c>
      <c r="L216" s="7" t="n">
        <f aca="false">K216+J216</f>
        <v>6630.69710521396</v>
      </c>
      <c r="M216" s="7" t="n">
        <f aca="false">M215*(1+(B$13/12))</f>
        <v>17425.2256957321</v>
      </c>
      <c r="N216" s="7" t="n">
        <f aca="false">M216-L216</f>
        <v>10794.5285905181</v>
      </c>
      <c r="O216" s="12" t="n">
        <f aca="false">12*N216/I216</f>
        <v>0.0555284008752</v>
      </c>
      <c r="P216" s="12" t="n">
        <f aca="false">O216-B$14</f>
        <v>0.00552840087520004</v>
      </c>
      <c r="Q216" s="7" t="n">
        <f aca="false">K216+C216</f>
        <v>14456.1040717142</v>
      </c>
      <c r="R216" s="7" t="n">
        <f aca="false">R215*(1+(B$13/12))</f>
        <v>17425.2256957321</v>
      </c>
      <c r="S216" s="13" t="n">
        <f aca="false">R216-Q216</f>
        <v>2969.12162401795</v>
      </c>
    </row>
    <row r="217" customFormat="false" ht="12.8" hidden="false" customHeight="false" outlineLevel="0" collapsed="false">
      <c r="A217" s="11" t="n">
        <f aca="false">A216+ORG.OPENOFFICE.DAYSINMONTH(A216)</f>
        <v>50375</v>
      </c>
      <c r="B217" s="6" t="n">
        <f aca="false">B216+1</f>
        <v>201</v>
      </c>
      <c r="C217" s="7" t="n">
        <f aca="false">-1 *PMT(B$7/12, 240, B$5)</f>
        <v>8893.32472440334</v>
      </c>
      <c r="D217" s="7" t="n">
        <f aca="false">-1 * IPMT(B$7/12, B217, 240, B$5)</f>
        <v>1043.46336113282</v>
      </c>
      <c r="E217" s="7" t="n">
        <f aca="false">-1 * PPMT(B$7/12, B217, 240, B$5)</f>
        <v>7849.86136327051</v>
      </c>
      <c r="F217" s="7" t="n">
        <f aca="false">F216+D217</f>
        <v>613616.683804319</v>
      </c>
      <c r="G217" s="7" t="n">
        <f aca="false">E217+G216</f>
        <v>1673941.58580075</v>
      </c>
      <c r="H217" s="7" t="n">
        <f aca="false">H216+B$2*B$13/12</f>
        <v>670000</v>
      </c>
      <c r="I217" s="7" t="n">
        <f aca="false">G217+H217</f>
        <v>2343941.58580075</v>
      </c>
      <c r="J217" s="7" t="n">
        <f aca="false">D217</f>
        <v>1043.46336113282</v>
      </c>
      <c r="K217" s="7" t="n">
        <f aca="false">K216*(1+(B$13/12))</f>
        <v>5572.05064622301</v>
      </c>
      <c r="L217" s="7" t="n">
        <f aca="false">K217+J217</f>
        <v>6615.51400735584</v>
      </c>
      <c r="M217" s="7" t="n">
        <f aca="false">M216*(1+(B$13/12))</f>
        <v>17454.2677385583</v>
      </c>
      <c r="N217" s="7" t="n">
        <f aca="false">M217-L217</f>
        <v>10838.7537312025</v>
      </c>
      <c r="O217" s="12" t="n">
        <f aca="false">12*N217/I217</f>
        <v>0.0554898831789771</v>
      </c>
      <c r="P217" s="12" t="n">
        <f aca="false">O217-B$14</f>
        <v>0.00548988317897708</v>
      </c>
      <c r="Q217" s="7" t="n">
        <f aca="false">K217+C217</f>
        <v>14465.3753706263</v>
      </c>
      <c r="R217" s="7" t="n">
        <f aca="false">R216*(1+(B$13/12))</f>
        <v>17454.2677385583</v>
      </c>
      <c r="S217" s="13" t="n">
        <f aca="false">R217-Q217</f>
        <v>2988.89236793199</v>
      </c>
    </row>
    <row r="218" customFormat="false" ht="12.8" hidden="false" customHeight="false" outlineLevel="0" collapsed="false">
      <c r="A218" s="11" t="n">
        <f aca="false">A217+ORG.OPENOFFICE.DAYSINMONTH(A217)</f>
        <v>50406</v>
      </c>
      <c r="B218" s="6" t="n">
        <f aca="false">B217+1</f>
        <v>202</v>
      </c>
      <c r="C218" s="7" t="n">
        <f aca="false">-1 *PMT(B$7/12, 240, B$5)</f>
        <v>8893.32472440334</v>
      </c>
      <c r="D218" s="7" t="n">
        <f aca="false">-1 * IPMT(B$7/12, B218, 240, B$5)</f>
        <v>1018.9325443726</v>
      </c>
      <c r="E218" s="7" t="n">
        <f aca="false">-1 * PPMT(B$7/12, B218, 240, B$5)</f>
        <v>7874.39218003074</v>
      </c>
      <c r="F218" s="7" t="n">
        <f aca="false">F217+D218</f>
        <v>614635.616348692</v>
      </c>
      <c r="G218" s="7" t="n">
        <f aca="false">E218+G217</f>
        <v>1681815.97798078</v>
      </c>
      <c r="H218" s="7" t="n">
        <f aca="false">H217+B$2*B$13/12</f>
        <v>673333.333333334</v>
      </c>
      <c r="I218" s="7" t="n">
        <f aca="false">G218+H218</f>
        <v>2355149.31131412</v>
      </c>
      <c r="J218" s="7" t="n">
        <f aca="false">D218</f>
        <v>1018.9325443726</v>
      </c>
      <c r="K218" s="7" t="n">
        <f aca="false">K217*(1+(B$13/12))</f>
        <v>5581.33739730005</v>
      </c>
      <c r="L218" s="7" t="n">
        <f aca="false">K218+J218</f>
        <v>6600.26994167265</v>
      </c>
      <c r="M218" s="7" t="n">
        <f aca="false">M217*(1+(B$13/12))</f>
        <v>17483.3581847893</v>
      </c>
      <c r="N218" s="7" t="n">
        <f aca="false">M218-L218</f>
        <v>10883.0882431166</v>
      </c>
      <c r="O218" s="12" t="n">
        <f aca="false">12*N218/I218</f>
        <v>0.0554517109764601</v>
      </c>
      <c r="P218" s="12" t="n">
        <f aca="false">O218-B$14</f>
        <v>0.00545171097646008</v>
      </c>
      <c r="Q218" s="7" t="n">
        <f aca="false">K218+C218</f>
        <v>14474.6621217034</v>
      </c>
      <c r="R218" s="7" t="n">
        <f aca="false">R217*(1+(B$13/12))</f>
        <v>17483.3581847893</v>
      </c>
      <c r="S218" s="13" t="n">
        <f aca="false">R218-Q218</f>
        <v>3008.69606308588</v>
      </c>
    </row>
    <row r="219" customFormat="false" ht="12.8" hidden="false" customHeight="false" outlineLevel="0" collapsed="false">
      <c r="A219" s="11" t="n">
        <f aca="false">A218+ORG.OPENOFFICE.DAYSINMONTH(A218)</f>
        <v>50437</v>
      </c>
      <c r="B219" s="6" t="n">
        <f aca="false">B218+1</f>
        <v>203</v>
      </c>
      <c r="C219" s="7" t="n">
        <f aca="false">-1 *PMT(B$7/12, 240, B$5)</f>
        <v>8893.32472440334</v>
      </c>
      <c r="D219" s="7" t="n">
        <f aca="false">-1 * IPMT(B$7/12, B219, 240, B$5)</f>
        <v>994.325068810004</v>
      </c>
      <c r="E219" s="7" t="n">
        <f aca="false">-1 * PPMT(B$7/12, B219, 240, B$5)</f>
        <v>7898.99965559333</v>
      </c>
      <c r="F219" s="7" t="n">
        <f aca="false">F218+D219</f>
        <v>615629.941417502</v>
      </c>
      <c r="G219" s="7" t="n">
        <f aca="false">E219+G218</f>
        <v>1689714.97763638</v>
      </c>
      <c r="H219" s="7" t="n">
        <f aca="false">H218+B$2*B$13/12</f>
        <v>676666.666666667</v>
      </c>
      <c r="I219" s="7" t="n">
        <f aca="false">G219+H219</f>
        <v>2366381.64430304</v>
      </c>
      <c r="J219" s="7" t="n">
        <f aca="false">D219</f>
        <v>994.325068810004</v>
      </c>
      <c r="K219" s="7" t="n">
        <f aca="false">K218*(1+(B$13/12))</f>
        <v>5590.63962629555</v>
      </c>
      <c r="L219" s="7" t="n">
        <f aca="false">K219+J219</f>
        <v>6584.96469510556</v>
      </c>
      <c r="M219" s="7" t="n">
        <f aca="false">M218*(1+(B$13/12))</f>
        <v>17512.4971150972</v>
      </c>
      <c r="N219" s="7" t="n">
        <f aca="false">M219-L219</f>
        <v>10927.5324199917</v>
      </c>
      <c r="O219" s="12" t="n">
        <f aca="false">12*N219/I219</f>
        <v>0.0554138802401509</v>
      </c>
      <c r="P219" s="12" t="n">
        <f aca="false">O219-B$14</f>
        <v>0.00541388024015094</v>
      </c>
      <c r="Q219" s="7" t="n">
        <f aca="false">K219+C219</f>
        <v>14483.9643506989</v>
      </c>
      <c r="R219" s="7" t="n">
        <f aca="false">R218*(1+(B$13/12))</f>
        <v>17512.4971150972</v>
      </c>
      <c r="S219" s="13" t="n">
        <f aca="false">R219-Q219</f>
        <v>3028.53276439836</v>
      </c>
    </row>
    <row r="220" customFormat="false" ht="12.8" hidden="false" customHeight="false" outlineLevel="0" collapsed="false">
      <c r="A220" s="11" t="n">
        <f aca="false">A219+ORG.OPENOFFICE.DAYSINMONTH(A219)</f>
        <v>50465</v>
      </c>
      <c r="B220" s="6" t="n">
        <f aca="false">B219+1</f>
        <v>204</v>
      </c>
      <c r="C220" s="7" t="n">
        <f aca="false">-1 *PMT(B$7/12, 240, B$5)</f>
        <v>8893.32472440334</v>
      </c>
      <c r="D220" s="7" t="n">
        <f aca="false">-1 * IPMT(B$7/12, B220, 240, B$5)</f>
        <v>969.640694886274</v>
      </c>
      <c r="E220" s="7" t="n">
        <f aca="false">-1 * PPMT(B$7/12, B220, 240, B$5)</f>
        <v>7923.68402951706</v>
      </c>
      <c r="F220" s="7" t="n">
        <f aca="false">F219+D220</f>
        <v>616599.582112388</v>
      </c>
      <c r="G220" s="7" t="n">
        <f aca="false">E220+G219</f>
        <v>1697638.66166589</v>
      </c>
      <c r="H220" s="7" t="n">
        <f aca="false">H219+B$2*B$13/12</f>
        <v>680000.000000001</v>
      </c>
      <c r="I220" s="7" t="n">
        <f aca="false">G220+H220</f>
        <v>2377638.66166589</v>
      </c>
      <c r="J220" s="7" t="n">
        <f aca="false">D220</f>
        <v>969.640694886274</v>
      </c>
      <c r="K220" s="7" t="n">
        <f aca="false">K219*(1+(B$13/12))</f>
        <v>5599.95735900605</v>
      </c>
      <c r="L220" s="7" t="n">
        <f aca="false">K220+J220</f>
        <v>6569.59805389232</v>
      </c>
      <c r="M220" s="7" t="n">
        <f aca="false">M219*(1+(B$13/12))</f>
        <v>17541.6846102891</v>
      </c>
      <c r="N220" s="7" t="n">
        <f aca="false">M220-L220</f>
        <v>10972.0865563968</v>
      </c>
      <c r="O220" s="12" t="n">
        <f aca="false">12*N220/I220</f>
        <v>0.0553763870009205</v>
      </c>
      <c r="P220" s="12" t="n">
        <f aca="false">O220-B$14</f>
        <v>0.00537638700092046</v>
      </c>
      <c r="Q220" s="7" t="n">
        <f aca="false">K220+C220</f>
        <v>14493.2820834094</v>
      </c>
      <c r="R220" s="7" t="n">
        <f aca="false">R219*(1+(B$13/12))</f>
        <v>17541.6846102891</v>
      </c>
      <c r="S220" s="13" t="n">
        <f aca="false">R220-Q220</f>
        <v>3048.40252687969</v>
      </c>
      <c r="T220" s="7" t="n">
        <f aca="false">SUM(S209:S220)</f>
        <v>35276.6722982074</v>
      </c>
    </row>
    <row r="221" customFormat="false" ht="12.8" hidden="false" customHeight="false" outlineLevel="0" collapsed="false">
      <c r="A221" s="11" t="n">
        <f aca="false">A220+ORG.OPENOFFICE.DAYSINMONTH(A220)</f>
        <v>50496</v>
      </c>
      <c r="B221" s="6" t="n">
        <f aca="false">B220+1</f>
        <v>205</v>
      </c>
      <c r="C221" s="7" t="n">
        <f aca="false">-1 *PMT(B$7/12, 240, B$5)</f>
        <v>8893.32472440334</v>
      </c>
      <c r="D221" s="7" t="n">
        <f aca="false">-1 * IPMT(B$7/12, B221, 240, B$5)</f>
        <v>944.879182294033</v>
      </c>
      <c r="E221" s="7" t="n">
        <f aca="false">-1 * PPMT(B$7/12, B221, 240, B$5)</f>
        <v>7948.4455421093</v>
      </c>
      <c r="F221" s="7" t="n">
        <f aca="false">F220+D221</f>
        <v>617544.461294682</v>
      </c>
      <c r="G221" s="7" t="n">
        <f aca="false">E221+G220</f>
        <v>1705587.107208</v>
      </c>
      <c r="H221" s="7" t="n">
        <f aca="false">H220+B$2*B$13/12</f>
        <v>683333.333333334</v>
      </c>
      <c r="I221" s="7" t="n">
        <f aca="false">G221+H221</f>
        <v>2388920.44054134</v>
      </c>
      <c r="J221" s="7" t="n">
        <f aca="false">D221</f>
        <v>944.879182294033</v>
      </c>
      <c r="K221" s="7" t="n">
        <f aca="false">K220*(1+(B$13/12))</f>
        <v>5609.29062127106</v>
      </c>
      <c r="L221" s="7" t="n">
        <f aca="false">K221+J221</f>
        <v>6554.16980356509</v>
      </c>
      <c r="M221" s="7" t="n">
        <f aca="false">M220*(1+(B$13/12))</f>
        <v>17570.9207513062</v>
      </c>
      <c r="N221" s="7" t="n">
        <f aca="false">M221-L221</f>
        <v>11016.7509477411</v>
      </c>
      <c r="O221" s="12" t="n">
        <f aca="false">12*N221/I221</f>
        <v>0.0553392273469503</v>
      </c>
      <c r="P221" s="12" t="n">
        <f aca="false">O221-B$14</f>
        <v>0.0053392273469503</v>
      </c>
      <c r="Q221" s="7" t="n">
        <f aca="false">K221+C221</f>
        <v>14502.6153456744</v>
      </c>
      <c r="R221" s="7" t="n">
        <f aca="false">R220*(1+(B$13/12))</f>
        <v>17570.9207513062</v>
      </c>
      <c r="S221" s="13" t="n">
        <f aca="false">R221-Q221</f>
        <v>3068.30540563183</v>
      </c>
    </row>
    <row r="222" customFormat="false" ht="12.8" hidden="false" customHeight="false" outlineLevel="0" collapsed="false">
      <c r="A222" s="11" t="n">
        <f aca="false">A221+ORG.OPENOFFICE.DAYSINMONTH(A221)</f>
        <v>50526</v>
      </c>
      <c r="B222" s="6" t="n">
        <f aca="false">B221+1</f>
        <v>206</v>
      </c>
      <c r="C222" s="7" t="n">
        <f aca="false">-1 *PMT(B$7/12, 240, B$5)</f>
        <v>8893.32472440334</v>
      </c>
      <c r="D222" s="7" t="n">
        <f aca="false">-1 * IPMT(B$7/12, B222, 240, B$5)</f>
        <v>920.04028997494</v>
      </c>
      <c r="E222" s="7" t="n">
        <f aca="false">-1 * PPMT(B$7/12, B222, 240, B$5)</f>
        <v>7973.2844344284</v>
      </c>
      <c r="F222" s="7" t="n">
        <f aca="false">F221+D222</f>
        <v>618464.501584657</v>
      </c>
      <c r="G222" s="7" t="n">
        <f aca="false">E222+G221</f>
        <v>1713560.39164243</v>
      </c>
      <c r="H222" s="7" t="n">
        <f aca="false">H221+B$2*B$13/12</f>
        <v>686666.666666667</v>
      </c>
      <c r="I222" s="7" t="n">
        <f aca="false">G222+H222</f>
        <v>2400227.0583091</v>
      </c>
      <c r="J222" s="7" t="n">
        <f aca="false">D222</f>
        <v>920.04028997494</v>
      </c>
      <c r="K222" s="7" t="n">
        <f aca="false">K221*(1+(B$13/12))</f>
        <v>5618.63943897318</v>
      </c>
      <c r="L222" s="7" t="n">
        <f aca="false">K222+J222</f>
        <v>6538.67972894811</v>
      </c>
      <c r="M222" s="7" t="n">
        <f aca="false">M221*(1+(B$13/12))</f>
        <v>17600.2056192251</v>
      </c>
      <c r="N222" s="7" t="n">
        <f aca="false">M222-L222</f>
        <v>11061.525890277</v>
      </c>
      <c r="O222" s="12" t="n">
        <f aca="false">12*N222/I222</f>
        <v>0.0553023974226982</v>
      </c>
      <c r="P222" s="12" t="n">
        <f aca="false">O222-B$14</f>
        <v>0.00530239742269818</v>
      </c>
      <c r="Q222" s="7" t="n">
        <f aca="false">K222+C222</f>
        <v>14511.9641633765</v>
      </c>
      <c r="R222" s="7" t="n">
        <f aca="false">R221*(1+(B$13/12))</f>
        <v>17600.2056192251</v>
      </c>
      <c r="S222" s="13" t="n">
        <f aca="false">R222-Q222</f>
        <v>3088.24145584856</v>
      </c>
    </row>
    <row r="223" customFormat="false" ht="12.8" hidden="false" customHeight="false" outlineLevel="0" collapsed="false">
      <c r="A223" s="11" t="n">
        <f aca="false">A222+ORG.OPENOFFICE.DAYSINMONTH(A222)</f>
        <v>50557</v>
      </c>
      <c r="B223" s="6" t="n">
        <f aca="false">B222+1</f>
        <v>207</v>
      </c>
      <c r="C223" s="7" t="n">
        <f aca="false">-1 *PMT(B$7/12, 240, B$5)</f>
        <v>8893.32472440334</v>
      </c>
      <c r="D223" s="7" t="n">
        <f aca="false">-1 * IPMT(B$7/12, B223, 240, B$5)</f>
        <v>895.123776117353</v>
      </c>
      <c r="E223" s="7" t="n">
        <f aca="false">-1 * PPMT(B$7/12, B223, 240, B$5)</f>
        <v>7998.20094828598</v>
      </c>
      <c r="F223" s="7" t="n">
        <f aca="false">F222+D223</f>
        <v>619359.625360775</v>
      </c>
      <c r="G223" s="7" t="n">
        <f aca="false">E223+G222</f>
        <v>1721558.59259072</v>
      </c>
      <c r="H223" s="7" t="n">
        <f aca="false">H222+B$2*B$13/12</f>
        <v>690000.000000001</v>
      </c>
      <c r="I223" s="7" t="n">
        <f aca="false">G223+H223</f>
        <v>2411558.59259072</v>
      </c>
      <c r="J223" s="7" t="n">
        <f aca="false">D223</f>
        <v>895.123776117353</v>
      </c>
      <c r="K223" s="7" t="n">
        <f aca="false">K222*(1+(B$13/12))</f>
        <v>5628.00383803813</v>
      </c>
      <c r="L223" s="7" t="n">
        <f aca="false">K223+J223</f>
        <v>6523.12761415548</v>
      </c>
      <c r="M223" s="7" t="n">
        <f aca="false">M222*(1+(B$13/12))</f>
        <v>17629.5392952571</v>
      </c>
      <c r="N223" s="7" t="n">
        <f aca="false">M223-L223</f>
        <v>11106.4116811016</v>
      </c>
      <c r="O223" s="12" t="n">
        <f aca="false">12*N223/I223</f>
        <v>0.0552658934278853</v>
      </c>
      <c r="P223" s="12" t="n">
        <f aca="false">O223-B$14</f>
        <v>0.00526589342788526</v>
      </c>
      <c r="Q223" s="7" t="n">
        <f aca="false">K223+C223</f>
        <v>14521.3285624415</v>
      </c>
      <c r="R223" s="7" t="n">
        <f aca="false">R222*(1+(B$13/12))</f>
        <v>17629.5392952571</v>
      </c>
      <c r="S223" s="13" t="n">
        <f aca="false">R223-Q223</f>
        <v>3108.21073281564</v>
      </c>
    </row>
    <row r="224" customFormat="false" ht="12.8" hidden="false" customHeight="false" outlineLevel="0" collapsed="false">
      <c r="A224" s="11" t="n">
        <f aca="false">A223+ORG.OPENOFFICE.DAYSINMONTH(A223)</f>
        <v>50587</v>
      </c>
      <c r="B224" s="6" t="n">
        <f aca="false">B223+1</f>
        <v>208</v>
      </c>
      <c r="C224" s="7" t="n">
        <f aca="false">-1 *PMT(B$7/12, 240, B$5)</f>
        <v>8893.32472440334</v>
      </c>
      <c r="D224" s="7" t="n">
        <f aca="false">-1 * IPMT(B$7/12, B224, 240, B$5)</f>
        <v>870.129398153958</v>
      </c>
      <c r="E224" s="7" t="n">
        <f aca="false">-1 * PPMT(B$7/12, B224, 240, B$5)</f>
        <v>8023.19532624938</v>
      </c>
      <c r="F224" s="7" t="n">
        <f aca="false">F223+D224</f>
        <v>620229.754758929</v>
      </c>
      <c r="G224" s="7" t="n">
        <f aca="false">E224+G223</f>
        <v>1729581.78791696</v>
      </c>
      <c r="H224" s="7" t="n">
        <f aca="false">H223+B$2*B$13/12</f>
        <v>693333.333333334</v>
      </c>
      <c r="I224" s="7" t="n">
        <f aca="false">G224+H224</f>
        <v>2422915.1212503</v>
      </c>
      <c r="J224" s="7" t="n">
        <f aca="false">D224</f>
        <v>870.129398153958</v>
      </c>
      <c r="K224" s="7" t="n">
        <f aca="false">K223*(1+(B$13/12))</f>
        <v>5637.38384443486</v>
      </c>
      <c r="L224" s="7" t="n">
        <f aca="false">K224+J224</f>
        <v>6507.51324258882</v>
      </c>
      <c r="M224" s="7" t="n">
        <f aca="false">M223*(1+(B$13/12))</f>
        <v>17658.9218607492</v>
      </c>
      <c r="N224" s="7" t="n">
        <f aca="false">M224-L224</f>
        <v>11151.4086181604</v>
      </c>
      <c r="O224" s="12" t="n">
        <f aca="false">12*N224/I224</f>
        <v>0.0552297116165056</v>
      </c>
      <c r="P224" s="12" t="n">
        <f aca="false">O224-B$14</f>
        <v>0.00522971161650557</v>
      </c>
      <c r="Q224" s="7" t="n">
        <f aca="false">K224+C224</f>
        <v>14530.7085688382</v>
      </c>
      <c r="R224" s="7" t="n">
        <f aca="false">R223*(1+(B$13/12))</f>
        <v>17658.9218607492</v>
      </c>
      <c r="S224" s="13" t="n">
        <f aca="false">R224-Q224</f>
        <v>3128.21329191101</v>
      </c>
    </row>
    <row r="225" customFormat="false" ht="12.8" hidden="false" customHeight="false" outlineLevel="0" collapsed="false">
      <c r="A225" s="11" t="n">
        <f aca="false">A224+ORG.OPENOFFICE.DAYSINMONTH(A224)</f>
        <v>50618</v>
      </c>
      <c r="B225" s="6" t="n">
        <f aca="false">B224+1</f>
        <v>209</v>
      </c>
      <c r="C225" s="7" t="n">
        <f aca="false">-1 *PMT(B$7/12, 240, B$5)</f>
        <v>8893.32472440334</v>
      </c>
      <c r="D225" s="7" t="n">
        <f aca="false">-1 * IPMT(B$7/12, B225, 240, B$5)</f>
        <v>845.056912759428</v>
      </c>
      <c r="E225" s="7" t="n">
        <f aca="false">-1 * PPMT(B$7/12, B225, 240, B$5)</f>
        <v>8048.26781164391</v>
      </c>
      <c r="F225" s="7" t="n">
        <f aca="false">F224+D225</f>
        <v>621074.811671688</v>
      </c>
      <c r="G225" s="7" t="n">
        <f aca="false">E225+G224</f>
        <v>1737630.05572861</v>
      </c>
      <c r="H225" s="7" t="n">
        <f aca="false">H224+B$2*B$13/12</f>
        <v>696666.666666668</v>
      </c>
      <c r="I225" s="7" t="n">
        <f aca="false">G225+H225</f>
        <v>2434296.72239528</v>
      </c>
      <c r="J225" s="7" t="n">
        <f aca="false">D225</f>
        <v>845.056912759428</v>
      </c>
      <c r="K225" s="7" t="n">
        <f aca="false">K224*(1+(B$13/12))</f>
        <v>5646.77948417558</v>
      </c>
      <c r="L225" s="7" t="n">
        <f aca="false">K225+J225</f>
        <v>6491.83639693501</v>
      </c>
      <c r="M225" s="7" t="n">
        <f aca="false">M224*(1+(B$13/12))</f>
        <v>17688.3533971838</v>
      </c>
      <c r="N225" s="7" t="n">
        <f aca="false">M225-L225</f>
        <v>11196.5170002488</v>
      </c>
      <c r="O225" s="12" t="n">
        <f aca="false">12*N225/I225</f>
        <v>0.0551938482958564</v>
      </c>
      <c r="P225" s="12" t="n">
        <f aca="false">O225-B$14</f>
        <v>0.00519384829585637</v>
      </c>
      <c r="Q225" s="7" t="n">
        <f aca="false">K225+C225</f>
        <v>14540.1042085789</v>
      </c>
      <c r="R225" s="7" t="n">
        <f aca="false">R224*(1+(B$13/12))</f>
        <v>17688.3533971838</v>
      </c>
      <c r="S225" s="13" t="n">
        <f aca="false">R225-Q225</f>
        <v>3148.24918860487</v>
      </c>
    </row>
    <row r="226" customFormat="false" ht="12.8" hidden="false" customHeight="false" outlineLevel="0" collapsed="false">
      <c r="A226" s="11" t="n">
        <f aca="false">A225+ORG.OPENOFFICE.DAYSINMONTH(A225)</f>
        <v>50649</v>
      </c>
      <c r="B226" s="6" t="n">
        <f aca="false">B225+1</f>
        <v>210</v>
      </c>
      <c r="C226" s="7" t="n">
        <f aca="false">-1 *PMT(B$7/12, 240, B$5)</f>
        <v>8893.32472440334</v>
      </c>
      <c r="D226" s="7" t="n">
        <f aca="false">-1 * IPMT(B$7/12, B226, 240, B$5)</f>
        <v>819.906075848041</v>
      </c>
      <c r="E226" s="7" t="n">
        <f aca="false">-1 * PPMT(B$7/12, B226, 240, B$5)</f>
        <v>8073.4186485553</v>
      </c>
      <c r="F226" s="7" t="n">
        <f aca="false">F225+D226</f>
        <v>621894.717747536</v>
      </c>
      <c r="G226" s="7" t="n">
        <f aca="false">E226+G225</f>
        <v>1745703.47437716</v>
      </c>
      <c r="H226" s="7" t="n">
        <f aca="false">H225+B$2*B$13/12</f>
        <v>700000.000000001</v>
      </c>
      <c r="I226" s="7" t="n">
        <f aca="false">G226+H226</f>
        <v>2445703.47437716</v>
      </c>
      <c r="J226" s="7" t="n">
        <f aca="false">D226</f>
        <v>819.906075848041</v>
      </c>
      <c r="K226" s="7" t="n">
        <f aca="false">K225*(1+(B$13/12))</f>
        <v>5656.19078331588</v>
      </c>
      <c r="L226" s="7" t="n">
        <f aca="false">K226+J226</f>
        <v>6476.09685916392</v>
      </c>
      <c r="M226" s="7" t="n">
        <f aca="false">M225*(1+(B$13/12))</f>
        <v>17717.8339861791</v>
      </c>
      <c r="N226" s="7" t="n">
        <f aca="false">M226-L226</f>
        <v>11241.7371270152</v>
      </c>
      <c r="O226" s="12" t="n">
        <f aca="false">12*N226/I226</f>
        <v>0.0551582998255897</v>
      </c>
      <c r="P226" s="12" t="n">
        <f aca="false">O226-B$14</f>
        <v>0.00515829982558969</v>
      </c>
      <c r="Q226" s="7" t="n">
        <f aca="false">K226+C226</f>
        <v>14549.5155077192</v>
      </c>
      <c r="R226" s="7" t="n">
        <f aca="false">R225*(1+(B$13/12))</f>
        <v>17717.8339861791</v>
      </c>
      <c r="S226" s="13" t="n">
        <f aca="false">R226-Q226</f>
        <v>3168.31847845988</v>
      </c>
    </row>
    <row r="227" customFormat="false" ht="12.8" hidden="false" customHeight="false" outlineLevel="0" collapsed="false">
      <c r="A227" s="11" t="n">
        <f aca="false">A226+ORG.OPENOFFICE.DAYSINMONTH(A226)</f>
        <v>50679</v>
      </c>
      <c r="B227" s="6" t="n">
        <f aca="false">B226+1</f>
        <v>211</v>
      </c>
      <c r="C227" s="7" t="n">
        <f aca="false">-1 *PMT(B$7/12, 240, B$5)</f>
        <v>8893.32472440334</v>
      </c>
      <c r="D227" s="7" t="n">
        <f aca="false">-1 * IPMT(B$7/12, B227, 240, B$5)</f>
        <v>794.676642571305</v>
      </c>
      <c r="E227" s="7" t="n">
        <f aca="false">-1 * PPMT(B$7/12, B227, 240, B$5)</f>
        <v>8098.64808183203</v>
      </c>
      <c r="F227" s="7" t="n">
        <f aca="false">F226+D227</f>
        <v>622689.394390107</v>
      </c>
      <c r="G227" s="7" t="n">
        <f aca="false">E227+G226</f>
        <v>1753802.122459</v>
      </c>
      <c r="H227" s="7" t="n">
        <f aca="false">H226+B$2*B$13/12</f>
        <v>703333.333333334</v>
      </c>
      <c r="I227" s="7" t="n">
        <f aca="false">G227+H227</f>
        <v>2457135.45579233</v>
      </c>
      <c r="J227" s="7" t="n">
        <f aca="false">D227</f>
        <v>794.676642571305</v>
      </c>
      <c r="K227" s="7" t="n">
        <f aca="false">K226*(1+(B$13/12))</f>
        <v>5665.61776795474</v>
      </c>
      <c r="L227" s="7" t="n">
        <f aca="false">K227+J227</f>
        <v>6460.29441052604</v>
      </c>
      <c r="M227" s="7" t="n">
        <f aca="false">M226*(1+(B$13/12))</f>
        <v>17747.3637094894</v>
      </c>
      <c r="N227" s="7" t="n">
        <f aca="false">M227-L227</f>
        <v>11287.0692989633</v>
      </c>
      <c r="O227" s="12" t="n">
        <f aca="false">12*N227/I227</f>
        <v>0.0551230626167838</v>
      </c>
      <c r="P227" s="12" t="n">
        <f aca="false">O227-B$14</f>
        <v>0.00512306261678377</v>
      </c>
      <c r="Q227" s="7" t="n">
        <f aca="false">K227+C227</f>
        <v>14558.9424923581</v>
      </c>
      <c r="R227" s="7" t="n">
        <f aca="false">R226*(1+(B$13/12))</f>
        <v>17747.3637094894</v>
      </c>
      <c r="S227" s="13" t="n">
        <f aca="false">R227-Q227</f>
        <v>3188.42121713132</v>
      </c>
    </row>
    <row r="228" customFormat="false" ht="12.8" hidden="false" customHeight="false" outlineLevel="0" collapsed="false">
      <c r="A228" s="11" t="n">
        <f aca="false">A227+ORG.OPENOFFICE.DAYSINMONTH(A227)</f>
        <v>50710</v>
      </c>
      <c r="B228" s="6" t="n">
        <f aca="false">B227+1</f>
        <v>212</v>
      </c>
      <c r="C228" s="7" t="n">
        <f aca="false">-1 *PMT(B$7/12, 240, B$5)</f>
        <v>8893.32472440334</v>
      </c>
      <c r="D228" s="7" t="n">
        <f aca="false">-1 * IPMT(B$7/12, B228, 240, B$5)</f>
        <v>769.36836731558</v>
      </c>
      <c r="E228" s="7" t="n">
        <f aca="false">-1 * PPMT(B$7/12, B228, 240, B$5)</f>
        <v>8123.95635708775</v>
      </c>
      <c r="F228" s="7" t="n">
        <f aca="false">F227+D228</f>
        <v>623458.762757423</v>
      </c>
      <c r="G228" s="7" t="n">
        <f aca="false">E228+G227</f>
        <v>1761926.07881608</v>
      </c>
      <c r="H228" s="7" t="n">
        <f aca="false">H227+B$2*B$13/12</f>
        <v>706666.666666668</v>
      </c>
      <c r="I228" s="7" t="n">
        <f aca="false">G228+H228</f>
        <v>2468592.74548275</v>
      </c>
      <c r="J228" s="7" t="n">
        <f aca="false">D228</f>
        <v>769.36836731558</v>
      </c>
      <c r="K228" s="7" t="n">
        <f aca="false">K227*(1+(B$13/12))</f>
        <v>5675.06046423466</v>
      </c>
      <c r="L228" s="7" t="n">
        <f aca="false">K228+J228</f>
        <v>6444.42883155024</v>
      </c>
      <c r="M228" s="7" t="n">
        <f aca="false">M227*(1+(B$13/12))</f>
        <v>17776.9426490052</v>
      </c>
      <c r="N228" s="7" t="n">
        <f aca="false">M228-L228</f>
        <v>11332.513817455</v>
      </c>
      <c r="O228" s="12" t="n">
        <f aca="false">12*N228/I228</f>
        <v>0.0550881331310344</v>
      </c>
      <c r="P228" s="12" t="n">
        <f aca="false">O228-B$14</f>
        <v>0.00508813313103441</v>
      </c>
      <c r="Q228" s="7" t="n">
        <f aca="false">K228+C228</f>
        <v>14568.385188638</v>
      </c>
      <c r="R228" s="7" t="n">
        <f aca="false">R227*(1+(B$13/12))</f>
        <v>17776.9426490052</v>
      </c>
      <c r="S228" s="13" t="n">
        <f aca="false">R228-Q228</f>
        <v>3208.55746036721</v>
      </c>
    </row>
    <row r="229" customFormat="false" ht="12.8" hidden="false" customHeight="false" outlineLevel="0" collapsed="false">
      <c r="A229" s="11" t="n">
        <f aca="false">A228+ORG.OPENOFFICE.DAYSINMONTH(A228)</f>
        <v>50740</v>
      </c>
      <c r="B229" s="6" t="n">
        <f aca="false">B228+1</f>
        <v>213</v>
      </c>
      <c r="C229" s="7" t="n">
        <f aca="false">-1 *PMT(B$7/12, 240, B$5)</f>
        <v>8893.32472440334</v>
      </c>
      <c r="D229" s="7" t="n">
        <f aca="false">-1 * IPMT(B$7/12, B229, 240, B$5)</f>
        <v>743.981003699679</v>
      </c>
      <c r="E229" s="7" t="n">
        <f aca="false">-1 * PPMT(B$7/12, B229, 240, B$5)</f>
        <v>8149.34372070366</v>
      </c>
      <c r="F229" s="7" t="n">
        <f aca="false">F228+D229</f>
        <v>624202.743761123</v>
      </c>
      <c r="G229" s="7" t="n">
        <f aca="false">E229+G228</f>
        <v>1770075.42253679</v>
      </c>
      <c r="H229" s="7" t="n">
        <f aca="false">H228+B$2*B$13/12</f>
        <v>710000.000000001</v>
      </c>
      <c r="I229" s="7" t="n">
        <f aca="false">G229+H229</f>
        <v>2480075.42253679</v>
      </c>
      <c r="J229" s="7" t="n">
        <f aca="false">D229</f>
        <v>743.981003699679</v>
      </c>
      <c r="K229" s="7" t="n">
        <f aca="false">K228*(1+(B$13/12))</f>
        <v>5684.51889834172</v>
      </c>
      <c r="L229" s="7" t="n">
        <f aca="false">K229+J229</f>
        <v>6428.4999020414</v>
      </c>
      <c r="M229" s="7" t="n">
        <f aca="false">M228*(1+(B$13/12))</f>
        <v>17806.5708867536</v>
      </c>
      <c r="N229" s="7" t="n">
        <f aca="false">M229-L229</f>
        <v>11378.0709847122</v>
      </c>
      <c r="O229" s="12" t="n">
        <f aca="false">12*N229/I229</f>
        <v>0.0550535078795655</v>
      </c>
      <c r="P229" s="12" t="n">
        <f aca="false">O229-B$14</f>
        <v>0.0050535078795655</v>
      </c>
      <c r="Q229" s="7" t="n">
        <f aca="false">K229+C229</f>
        <v>14577.8436227451</v>
      </c>
      <c r="R229" s="7" t="n">
        <f aca="false">R228*(1+(B$13/12))</f>
        <v>17806.5708867536</v>
      </c>
      <c r="S229" s="13" t="n">
        <f aca="false">R229-Q229</f>
        <v>3228.7272640085</v>
      </c>
    </row>
    <row r="230" customFormat="false" ht="12.8" hidden="false" customHeight="false" outlineLevel="0" collapsed="false">
      <c r="A230" s="11" t="n">
        <f aca="false">A229+ORG.OPENOFFICE.DAYSINMONTH(A229)</f>
        <v>50771</v>
      </c>
      <c r="B230" s="6" t="n">
        <f aca="false">B229+1</f>
        <v>214</v>
      </c>
      <c r="C230" s="7" t="n">
        <f aca="false">-1 *PMT(B$7/12, 240, B$5)</f>
        <v>8893.32472440334</v>
      </c>
      <c r="D230" s="7" t="n">
        <f aca="false">-1 * IPMT(B$7/12, B230, 240, B$5)</f>
        <v>718.514304572482</v>
      </c>
      <c r="E230" s="7" t="n">
        <f aca="false">-1 * PPMT(B$7/12, B230, 240, B$5)</f>
        <v>8174.81041983085</v>
      </c>
      <c r="F230" s="7" t="n">
        <f aca="false">F229+D230</f>
        <v>624921.258065695</v>
      </c>
      <c r="G230" s="7" t="n">
        <f aca="false">E230+G229</f>
        <v>1778250.23295662</v>
      </c>
      <c r="H230" s="7" t="n">
        <f aca="false">H229+B$2*B$13/12</f>
        <v>713333.333333334</v>
      </c>
      <c r="I230" s="7" t="n">
        <f aca="false">G230+H230</f>
        <v>2491583.56628995</v>
      </c>
      <c r="J230" s="7" t="n">
        <f aca="false">D230</f>
        <v>718.514304572482</v>
      </c>
      <c r="K230" s="7" t="n">
        <f aca="false">K229*(1+(B$13/12))</f>
        <v>5693.99309650562</v>
      </c>
      <c r="L230" s="7" t="n">
        <f aca="false">K230+J230</f>
        <v>6412.5074010781</v>
      </c>
      <c r="M230" s="7" t="n">
        <f aca="false">M229*(1+(B$13/12))</f>
        <v>17836.2485048981</v>
      </c>
      <c r="N230" s="7" t="n">
        <f aca="false">M230-L230</f>
        <v>11423.74110382</v>
      </c>
      <c r="O230" s="12" t="n">
        <f aca="false">12*N230/I230</f>
        <v>0.0550191834223583</v>
      </c>
      <c r="P230" s="12" t="n">
        <f aca="false">O230-B$14</f>
        <v>0.00501918342235826</v>
      </c>
      <c r="Q230" s="7" t="n">
        <f aca="false">K230+C230</f>
        <v>14587.317820909</v>
      </c>
      <c r="R230" s="7" t="n">
        <f aca="false">R229*(1+(B$13/12))</f>
        <v>17836.2485048981</v>
      </c>
      <c r="S230" s="13" t="n">
        <f aca="false">R230-Q230</f>
        <v>3248.93068398918</v>
      </c>
    </row>
    <row r="231" customFormat="false" ht="12.8" hidden="false" customHeight="false" outlineLevel="0" collapsed="false">
      <c r="A231" s="11" t="n">
        <f aca="false">A230+ORG.OPENOFFICE.DAYSINMONTH(A230)</f>
        <v>50802</v>
      </c>
      <c r="B231" s="6" t="n">
        <f aca="false">B230+1</f>
        <v>215</v>
      </c>
      <c r="C231" s="7" t="n">
        <f aca="false">-1 *PMT(B$7/12, 240, B$5)</f>
        <v>8893.32472440334</v>
      </c>
      <c r="D231" s="7" t="n">
        <f aca="false">-1 * IPMT(B$7/12, B231, 240, B$5)</f>
        <v>692.96802201051</v>
      </c>
      <c r="E231" s="7" t="n">
        <f aca="false">-1 * PPMT(B$7/12, B231, 240, B$5)</f>
        <v>8200.35670239282</v>
      </c>
      <c r="F231" s="7" t="n">
        <f aca="false">F230+D231</f>
        <v>625614.226087706</v>
      </c>
      <c r="G231" s="7" t="n">
        <f aca="false">E231+G230</f>
        <v>1786450.58965901</v>
      </c>
      <c r="H231" s="7" t="n">
        <f aca="false">H230+B$2*B$13/12</f>
        <v>716666.666666668</v>
      </c>
      <c r="I231" s="7" t="n">
        <f aca="false">G231+H231</f>
        <v>2503117.25632568</v>
      </c>
      <c r="J231" s="7" t="n">
        <f aca="false">D231</f>
        <v>692.96802201051</v>
      </c>
      <c r="K231" s="7" t="n">
        <f aca="false">K230*(1+(B$13/12))</f>
        <v>5703.4830849998</v>
      </c>
      <c r="L231" s="7" t="n">
        <f aca="false">K231+J231</f>
        <v>6396.45110701031</v>
      </c>
      <c r="M231" s="7" t="n">
        <f aca="false">M230*(1+(B$13/12))</f>
        <v>17865.9755857396</v>
      </c>
      <c r="N231" s="7" t="n">
        <f aca="false">M231-L231</f>
        <v>11469.5244787293</v>
      </c>
      <c r="O231" s="12" t="n">
        <f aca="false">12*N231/I231</f>
        <v>0.054985156367299</v>
      </c>
      <c r="P231" s="12" t="n">
        <f aca="false">O231-B$14</f>
        <v>0.00498515636729902</v>
      </c>
      <c r="Q231" s="7" t="n">
        <f aca="false">K231+C231</f>
        <v>14596.8078094031</v>
      </c>
      <c r="R231" s="7" t="n">
        <f aca="false">R230*(1+(B$13/12))</f>
        <v>17865.9755857396</v>
      </c>
      <c r="S231" s="13" t="n">
        <f aca="false">R231-Q231</f>
        <v>3269.1677763365</v>
      </c>
    </row>
    <row r="232" customFormat="false" ht="12.8" hidden="false" customHeight="false" outlineLevel="0" collapsed="false">
      <c r="A232" s="11" t="n">
        <f aca="false">A231+ORG.OPENOFFICE.DAYSINMONTH(A231)</f>
        <v>50830</v>
      </c>
      <c r="B232" s="6" t="n">
        <f aca="false">B231+1</f>
        <v>216</v>
      </c>
      <c r="C232" s="7" t="n">
        <f aca="false">-1 *PMT(B$7/12, 240, B$5)</f>
        <v>8893.32472440334</v>
      </c>
      <c r="D232" s="7" t="n">
        <f aca="false">-1 * IPMT(B$7/12, B232, 240, B$5)</f>
        <v>667.341907315532</v>
      </c>
      <c r="E232" s="7" t="n">
        <f aca="false">-1 * PPMT(B$7/12, B232, 240, B$5)</f>
        <v>8225.9828170878</v>
      </c>
      <c r="F232" s="7" t="n">
        <f aca="false">F231+D232</f>
        <v>626281.567995021</v>
      </c>
      <c r="G232" s="7" t="n">
        <f aca="false">E232+G231</f>
        <v>1794676.5724761</v>
      </c>
      <c r="H232" s="7" t="n">
        <f aca="false">H231+B$2*B$13/12</f>
        <v>720000.000000001</v>
      </c>
      <c r="I232" s="7" t="n">
        <f aca="false">G232+H232</f>
        <v>2514676.5724761</v>
      </c>
      <c r="J232" s="7" t="n">
        <f aca="false">D232</f>
        <v>667.341907315532</v>
      </c>
      <c r="K232" s="7" t="n">
        <f aca="false">K231*(1+(B$13/12))</f>
        <v>5712.98889014146</v>
      </c>
      <c r="L232" s="7" t="n">
        <f aca="false">K232+J232</f>
        <v>6380.330797457</v>
      </c>
      <c r="M232" s="7" t="n">
        <f aca="false">M231*(1+(B$13/12))</f>
        <v>17895.7522117159</v>
      </c>
      <c r="N232" s="7" t="n">
        <f aca="false">M232-L232</f>
        <v>11515.4214142589</v>
      </c>
      <c r="O232" s="12" t="n">
        <f aca="false">12*N232/I232</f>
        <v>0.0549514233693446</v>
      </c>
      <c r="P232" s="12" t="n">
        <f aca="false">O232-B$14</f>
        <v>0.00495142336934457</v>
      </c>
      <c r="Q232" s="7" t="n">
        <f aca="false">K232+C232</f>
        <v>14606.3136145448</v>
      </c>
      <c r="R232" s="7" t="n">
        <f aca="false">R231*(1+(B$13/12))</f>
        <v>17895.7522117159</v>
      </c>
      <c r="S232" s="13" t="n">
        <f aca="false">R232-Q232</f>
        <v>3289.43859717107</v>
      </c>
      <c r="T232" s="7" t="n">
        <f aca="false">SUM(S221:S232)</f>
        <v>38142.7815522756</v>
      </c>
    </row>
    <row r="233" customFormat="false" ht="12.8" hidden="false" customHeight="false" outlineLevel="0" collapsed="false">
      <c r="A233" s="11" t="n">
        <f aca="false">A232+ORG.OPENOFFICE.DAYSINMONTH(A232)</f>
        <v>50861</v>
      </c>
      <c r="B233" s="6" t="n">
        <f aca="false">B232+1</f>
        <v>217</v>
      </c>
      <c r="C233" s="7" t="n">
        <f aca="false">-1 *PMT(B$7/12, 240, B$5)</f>
        <v>8893.32472440334</v>
      </c>
      <c r="D233" s="7" t="n">
        <f aca="false">-1 * IPMT(B$7/12, B233, 240, B$5)</f>
        <v>641.63571101213</v>
      </c>
      <c r="E233" s="7" t="n">
        <f aca="false">-1 * PPMT(B$7/12, B233, 240, B$5)</f>
        <v>8251.68901339121</v>
      </c>
      <c r="F233" s="7" t="n">
        <f aca="false">F232+D233</f>
        <v>626923.203706033</v>
      </c>
      <c r="G233" s="7" t="n">
        <f aca="false">E233+G232</f>
        <v>1802928.26148949</v>
      </c>
      <c r="H233" s="7" t="n">
        <f aca="false">H232+B$2*B$13/12</f>
        <v>723333.333333334</v>
      </c>
      <c r="I233" s="7" t="n">
        <f aca="false">G233+H233</f>
        <v>2526261.59482282</v>
      </c>
      <c r="J233" s="7" t="n">
        <f aca="false">D233</f>
        <v>641.63571101213</v>
      </c>
      <c r="K233" s="7" t="n">
        <f aca="false">K232*(1+(B$13/12))</f>
        <v>5722.5105382917</v>
      </c>
      <c r="L233" s="7" t="n">
        <f aca="false">K233+J233</f>
        <v>6364.14624930383</v>
      </c>
      <c r="M233" s="7" t="n">
        <f aca="false">M232*(1+(B$13/12))</f>
        <v>17925.5784654021</v>
      </c>
      <c r="N233" s="7" t="n">
        <f aca="false">M233-L233</f>
        <v>11561.4322160982</v>
      </c>
      <c r="O233" s="12" t="n">
        <f aca="false">12*N233/I233</f>
        <v>0.0549179811297052</v>
      </c>
      <c r="P233" s="12" t="n">
        <f aca="false">O233-B$14</f>
        <v>0.00491798112970517</v>
      </c>
      <c r="Q233" s="7" t="n">
        <f aca="false">K233+C233</f>
        <v>14615.835262695</v>
      </c>
      <c r="R233" s="7" t="n">
        <f aca="false">R232*(1+(B$13/12))</f>
        <v>17925.5784654021</v>
      </c>
      <c r="S233" s="13" t="n">
        <f aca="false">R233-Q233</f>
        <v>3309.74320270703</v>
      </c>
    </row>
    <row r="234" customFormat="false" ht="12.8" hidden="false" customHeight="false" outlineLevel="0" collapsed="false">
      <c r="A234" s="11" t="n">
        <f aca="false">A233+ORG.OPENOFFICE.DAYSINMONTH(A233)</f>
        <v>50891</v>
      </c>
      <c r="B234" s="6" t="n">
        <f aca="false">B233+1</f>
        <v>218</v>
      </c>
      <c r="C234" s="7" t="n">
        <f aca="false">-1 *PMT(B$7/12, 240, B$5)</f>
        <v>8893.32472440334</v>
      </c>
      <c r="D234" s="7" t="n">
        <f aca="false">-1 * IPMT(B$7/12, B234, 240, B$5)</f>
        <v>615.849182845284</v>
      </c>
      <c r="E234" s="7" t="n">
        <f aca="false">-1 * PPMT(B$7/12, B234, 240, B$5)</f>
        <v>8277.47554155805</v>
      </c>
      <c r="F234" s="7" t="n">
        <f aca="false">F233+D234</f>
        <v>627539.052888879</v>
      </c>
      <c r="G234" s="7" t="n">
        <f aca="false">E234+G233</f>
        <v>1811205.73703105</v>
      </c>
      <c r="H234" s="7" t="n">
        <f aca="false">H233+B$2*B$13/12</f>
        <v>726666.666666668</v>
      </c>
      <c r="I234" s="7" t="n">
        <f aca="false">G234+H234</f>
        <v>2537872.40369772</v>
      </c>
      <c r="J234" s="7" t="n">
        <f aca="false">D234</f>
        <v>615.849182845284</v>
      </c>
      <c r="K234" s="7" t="n">
        <f aca="false">K233*(1+(B$13/12))</f>
        <v>5732.04805585552</v>
      </c>
      <c r="L234" s="7" t="n">
        <f aca="false">K234+J234</f>
        <v>6347.8972387008</v>
      </c>
      <c r="M234" s="7" t="n">
        <f aca="false">M233*(1+(B$13/12))</f>
        <v>17955.4544295111</v>
      </c>
      <c r="N234" s="7" t="n">
        <f aca="false">M234-L234</f>
        <v>11607.5571908103</v>
      </c>
      <c r="O234" s="12" t="n">
        <f aca="false">12*N234/I234</f>
        <v>0.0548848263950444</v>
      </c>
      <c r="P234" s="12" t="n">
        <f aca="false">O234-B$14</f>
        <v>0.00488482639504438</v>
      </c>
      <c r="Q234" s="7" t="n">
        <f aca="false">K234+C234</f>
        <v>14625.3727802589</v>
      </c>
      <c r="R234" s="7" t="n">
        <f aca="false">R233*(1+(B$13/12))</f>
        <v>17955.4544295111</v>
      </c>
      <c r="S234" s="13" t="n">
        <f aca="false">R234-Q234</f>
        <v>3330.08164925221</v>
      </c>
    </row>
    <row r="235" customFormat="false" ht="12.8" hidden="false" customHeight="false" outlineLevel="0" collapsed="false">
      <c r="A235" s="11" t="n">
        <f aca="false">A234+ORG.OPENOFFICE.DAYSINMONTH(A234)</f>
        <v>50922</v>
      </c>
      <c r="B235" s="6" t="n">
        <f aca="false">B234+1</f>
        <v>219</v>
      </c>
      <c r="C235" s="7" t="n">
        <f aca="false">-1 *PMT(B$7/12, 240, B$5)</f>
        <v>8893.32472440334</v>
      </c>
      <c r="D235" s="7" t="n">
        <f aca="false">-1 * IPMT(B$7/12, B235, 240, B$5)</f>
        <v>589.982071777913</v>
      </c>
      <c r="E235" s="7" t="n">
        <f aca="false">-1 * PPMT(B$7/12, B235, 240, B$5)</f>
        <v>8303.34265262542</v>
      </c>
      <c r="F235" s="7" t="n">
        <f aca="false">F234+D235</f>
        <v>628129.034960657</v>
      </c>
      <c r="G235" s="7" t="n">
        <f aca="false">E235+G234</f>
        <v>1819509.07968367</v>
      </c>
      <c r="H235" s="7" t="n">
        <f aca="false">H234+B$2*B$13/12</f>
        <v>730000.000000001</v>
      </c>
      <c r="I235" s="7" t="n">
        <f aca="false">G235+H235</f>
        <v>2549509.07968368</v>
      </c>
      <c r="J235" s="7" t="n">
        <f aca="false">D235</f>
        <v>589.982071777913</v>
      </c>
      <c r="K235" s="7" t="n">
        <f aca="false">K234*(1+(B$13/12))</f>
        <v>5741.60146928195</v>
      </c>
      <c r="L235" s="7" t="n">
        <f aca="false">K235+J235</f>
        <v>6331.58354105986</v>
      </c>
      <c r="M235" s="7" t="n">
        <f aca="false">M234*(1+(B$13/12))</f>
        <v>17985.3801868936</v>
      </c>
      <c r="N235" s="7" t="n">
        <f aca="false">M235-L235</f>
        <v>11653.7966458337</v>
      </c>
      <c r="O235" s="12" t="n">
        <f aca="false">12*N235/I235</f>
        <v>0.0548519559566957</v>
      </c>
      <c r="P235" s="12" t="n">
        <f aca="false">O235-B$14</f>
        <v>0.00485195595669569</v>
      </c>
      <c r="Q235" s="7" t="n">
        <f aca="false">K235+C235</f>
        <v>14634.9261936853</v>
      </c>
      <c r="R235" s="7" t="n">
        <f aca="false">R234*(1+(B$13/12))</f>
        <v>17985.3801868936</v>
      </c>
      <c r="S235" s="13" t="n">
        <f aca="false">R235-Q235</f>
        <v>3350.45399320831</v>
      </c>
    </row>
    <row r="236" customFormat="false" ht="12.8" hidden="false" customHeight="false" outlineLevel="0" collapsed="false">
      <c r="A236" s="11" t="n">
        <f aca="false">A235+ORG.OPENOFFICE.DAYSINMONTH(A235)</f>
        <v>50952</v>
      </c>
      <c r="B236" s="6" t="n">
        <f aca="false">B235+1</f>
        <v>220</v>
      </c>
      <c r="C236" s="7" t="n">
        <f aca="false">-1 *PMT(B$7/12, 240, B$5)</f>
        <v>8893.32472440334</v>
      </c>
      <c r="D236" s="7" t="n">
        <f aca="false">-1 * IPMT(B$7/12, B236, 240, B$5)</f>
        <v>564.034125988459</v>
      </c>
      <c r="E236" s="7" t="n">
        <f aca="false">-1 * PPMT(B$7/12, B236, 240, B$5)</f>
        <v>8329.29059841488</v>
      </c>
      <c r="F236" s="7" t="n">
        <f aca="false">F235+D236</f>
        <v>628693.069086645</v>
      </c>
      <c r="G236" s="7" t="n">
        <f aca="false">E236+G235</f>
        <v>1827838.37028209</v>
      </c>
      <c r="H236" s="7" t="n">
        <f aca="false">H235+B$2*B$13/12</f>
        <v>733333.333333335</v>
      </c>
      <c r="I236" s="7" t="n">
        <f aca="false">G236+H236</f>
        <v>2561171.70361542</v>
      </c>
      <c r="J236" s="7" t="n">
        <f aca="false">D236</f>
        <v>564.034125988459</v>
      </c>
      <c r="K236" s="7" t="n">
        <f aca="false">K235*(1+(B$13/12))</f>
        <v>5751.17080506408</v>
      </c>
      <c r="L236" s="7" t="n">
        <f aca="false">K236+J236</f>
        <v>6315.20493105254</v>
      </c>
      <c r="M236" s="7" t="n">
        <f aca="false">M235*(1+(B$13/12))</f>
        <v>18015.3558205384</v>
      </c>
      <c r="N236" s="7" t="n">
        <f aca="false">M236-L236</f>
        <v>11700.1508894859</v>
      </c>
      <c r="O236" s="12" t="n">
        <f aca="false">12*N236/I236</f>
        <v>0.0548193666498951</v>
      </c>
      <c r="P236" s="12" t="n">
        <f aca="false">O236-B$14</f>
        <v>0.00481936664989512</v>
      </c>
      <c r="Q236" s="7" t="n">
        <f aca="false">K236+C236</f>
        <v>14644.4955294674</v>
      </c>
      <c r="R236" s="7" t="n">
        <f aca="false">R235*(1+(B$13/12))</f>
        <v>18015.3558205384</v>
      </c>
      <c r="S236" s="13" t="n">
        <f aca="false">R236-Q236</f>
        <v>3370.86029107099</v>
      </c>
    </row>
    <row r="237" customFormat="false" ht="12.8" hidden="false" customHeight="false" outlineLevel="0" collapsed="false">
      <c r="A237" s="11" t="n">
        <f aca="false">A236+ORG.OPENOFFICE.DAYSINMONTH(A236)</f>
        <v>50983</v>
      </c>
      <c r="B237" s="6" t="n">
        <f aca="false">B236+1</f>
        <v>221</v>
      </c>
      <c r="C237" s="7" t="n">
        <f aca="false">-1 *PMT(B$7/12, 240, B$5)</f>
        <v>8893.32472440334</v>
      </c>
      <c r="D237" s="7" t="n">
        <f aca="false">-1 * IPMT(B$7/12, B237, 240, B$5)</f>
        <v>538.005092868413</v>
      </c>
      <c r="E237" s="7" t="n">
        <f aca="false">-1 * PPMT(B$7/12, B237, 240, B$5)</f>
        <v>8355.31963153492</v>
      </c>
      <c r="F237" s="7" t="n">
        <f aca="false">F236+D237</f>
        <v>629231.074179514</v>
      </c>
      <c r="G237" s="7" t="n">
        <f aca="false">E237+G236</f>
        <v>1836193.68991362</v>
      </c>
      <c r="H237" s="7" t="n">
        <f aca="false">H236+B$2*B$13/12</f>
        <v>736666.666666668</v>
      </c>
      <c r="I237" s="7" t="n">
        <f aca="false">G237+H237</f>
        <v>2572860.35658029</v>
      </c>
      <c r="J237" s="7" t="n">
        <f aca="false">D237</f>
        <v>538.005092868413</v>
      </c>
      <c r="K237" s="7" t="n">
        <f aca="false">K236*(1+(B$13/12))</f>
        <v>5760.75608973919</v>
      </c>
      <c r="L237" s="7" t="n">
        <f aca="false">K237+J237</f>
        <v>6298.7611826076</v>
      </c>
      <c r="M237" s="7" t="n">
        <f aca="false">M236*(1+(B$13/12))</f>
        <v>18045.3814135726</v>
      </c>
      <c r="N237" s="7" t="n">
        <f aca="false">M237-L237</f>
        <v>11746.620230965</v>
      </c>
      <c r="O237" s="12" t="n">
        <f aca="false">12*N237/I237</f>
        <v>0.0547870553530298</v>
      </c>
      <c r="P237" s="12" t="n">
        <f aca="false">O237-B$14</f>
        <v>0.00478705535302981</v>
      </c>
      <c r="Q237" s="7" t="n">
        <f aca="false">K237+C237</f>
        <v>14654.0808141425</v>
      </c>
      <c r="R237" s="7" t="n">
        <f aca="false">R236*(1+(B$13/12))</f>
        <v>18045.3814135726</v>
      </c>
      <c r="S237" s="13" t="n">
        <f aca="false">R237-Q237</f>
        <v>3391.30059943012</v>
      </c>
    </row>
    <row r="238" customFormat="false" ht="12.8" hidden="false" customHeight="false" outlineLevel="0" collapsed="false">
      <c r="A238" s="11" t="n">
        <f aca="false">A237+ORG.OPENOFFICE.DAYSINMONTH(A237)</f>
        <v>51014</v>
      </c>
      <c r="B238" s="6" t="n">
        <f aca="false">B237+1</f>
        <v>222</v>
      </c>
      <c r="C238" s="7" t="n">
        <f aca="false">-1 *PMT(B$7/12, 240, B$5)</f>
        <v>8893.32472440334</v>
      </c>
      <c r="D238" s="7" t="n">
        <f aca="false">-1 * IPMT(B$7/12, B238, 240, B$5)</f>
        <v>511.894719019865</v>
      </c>
      <c r="E238" s="7" t="n">
        <f aca="false">-1 * PPMT(B$7/12, B238, 240, B$5)</f>
        <v>8381.43000538347</v>
      </c>
      <c r="F238" s="7" t="n">
        <f aca="false">F237+D238</f>
        <v>629742.968898533</v>
      </c>
      <c r="G238" s="7" t="n">
        <f aca="false">E238+G237</f>
        <v>1844575.11991901</v>
      </c>
      <c r="H238" s="7" t="n">
        <f aca="false">H237+B$2*B$13/12</f>
        <v>740000.000000001</v>
      </c>
      <c r="I238" s="7" t="n">
        <f aca="false">G238+H238</f>
        <v>2584575.11991901</v>
      </c>
      <c r="J238" s="7" t="n">
        <f aca="false">D238</f>
        <v>511.894719019865</v>
      </c>
      <c r="K238" s="7" t="n">
        <f aca="false">K237*(1+(B$13/12))</f>
        <v>5770.35734988876</v>
      </c>
      <c r="L238" s="7" t="n">
        <f aca="false">K238+J238</f>
        <v>6282.25206890862</v>
      </c>
      <c r="M238" s="7" t="n">
        <f aca="false">M237*(1+(B$13/12))</f>
        <v>18075.4570492619</v>
      </c>
      <c r="N238" s="7" t="n">
        <f aca="false">M238-L238</f>
        <v>11793.2049803533</v>
      </c>
      <c r="O238" s="12" t="n">
        <f aca="false">12*N238/I238</f>
        <v>0.054755018986902</v>
      </c>
      <c r="P238" s="12" t="n">
        <f aca="false">O238-B$14</f>
        <v>0.00475501898690196</v>
      </c>
      <c r="Q238" s="7" t="n">
        <f aca="false">K238+C238</f>
        <v>14663.6820742921</v>
      </c>
      <c r="R238" s="7" t="n">
        <f aca="false">R237*(1+(B$13/12))</f>
        <v>18075.4570492619</v>
      </c>
      <c r="S238" s="13" t="n">
        <f aca="false">R238-Q238</f>
        <v>3411.77497496984</v>
      </c>
    </row>
    <row r="239" customFormat="false" ht="12.8" hidden="false" customHeight="false" outlineLevel="0" collapsed="false">
      <c r="A239" s="11" t="n">
        <f aca="false">A238+ORG.OPENOFFICE.DAYSINMONTH(A238)</f>
        <v>51044</v>
      </c>
      <c r="B239" s="6" t="n">
        <f aca="false">B238+1</f>
        <v>223</v>
      </c>
      <c r="C239" s="7" t="n">
        <f aca="false">-1 *PMT(B$7/12, 240, B$5)</f>
        <v>8893.32472440334</v>
      </c>
      <c r="D239" s="7" t="n">
        <f aca="false">-1 * IPMT(B$7/12, B239, 240, B$5)</f>
        <v>485.702750253041</v>
      </c>
      <c r="E239" s="7" t="n">
        <f aca="false">-1 * PPMT(B$7/12, B239, 240, B$5)</f>
        <v>8407.62197415029</v>
      </c>
      <c r="F239" s="7" t="n">
        <f aca="false">F238+D239</f>
        <v>630228.671648786</v>
      </c>
      <c r="G239" s="7" t="n">
        <f aca="false">E239+G238</f>
        <v>1852982.74189316</v>
      </c>
      <c r="H239" s="7" t="n">
        <f aca="false">H238+B$2*B$13/12</f>
        <v>743333.333333335</v>
      </c>
      <c r="I239" s="7" t="n">
        <f aca="false">G239+H239</f>
        <v>2596316.07522649</v>
      </c>
      <c r="J239" s="7" t="n">
        <f aca="false">D239</f>
        <v>485.702750253041</v>
      </c>
      <c r="K239" s="7" t="n">
        <f aca="false">K238*(1+(B$13/12))</f>
        <v>5779.97461213857</v>
      </c>
      <c r="L239" s="7" t="n">
        <f aca="false">K239+J239</f>
        <v>6265.67736239161</v>
      </c>
      <c r="M239" s="7" t="n">
        <f aca="false">M238*(1+(B$13/12))</f>
        <v>18105.5828110107</v>
      </c>
      <c r="N239" s="7" t="n">
        <f aca="false">M239-L239</f>
        <v>11839.9054486191</v>
      </c>
      <c r="O239" s="12" t="n">
        <f aca="false">12*N239/I239</f>
        <v>0.0547232545140078</v>
      </c>
      <c r="P239" s="12" t="n">
        <f aca="false">O239-B$14</f>
        <v>0.00472325451400778</v>
      </c>
      <c r="Q239" s="7" t="n">
        <f aca="false">K239+C239</f>
        <v>14673.2993365419</v>
      </c>
      <c r="R239" s="7" t="n">
        <f aca="false">R238*(1+(B$13/12))</f>
        <v>18105.5828110107</v>
      </c>
      <c r="S239" s="13" t="n">
        <f aca="false">R239-Q239</f>
        <v>3432.2834744688</v>
      </c>
    </row>
    <row r="240" customFormat="false" ht="12.8" hidden="false" customHeight="false" outlineLevel="0" collapsed="false">
      <c r="A240" s="11" t="n">
        <f aca="false">A239+ORG.OPENOFFICE.DAYSINMONTH(A239)</f>
        <v>51075</v>
      </c>
      <c r="B240" s="6" t="n">
        <f aca="false">B239+1</f>
        <v>224</v>
      </c>
      <c r="C240" s="7" t="n">
        <f aca="false">-1 *PMT(B$7/12, 240, B$5)</f>
        <v>8893.32472440334</v>
      </c>
      <c r="D240" s="7" t="n">
        <f aca="false">-1 * IPMT(B$7/12, B240, 240, B$5)</f>
        <v>459.428931583822</v>
      </c>
      <c r="E240" s="7" t="n">
        <f aca="false">-1 * PPMT(B$7/12, B240, 240, B$5)</f>
        <v>8433.89579281951</v>
      </c>
      <c r="F240" s="7" t="n">
        <f aca="false">F239+D240</f>
        <v>630688.10058037</v>
      </c>
      <c r="G240" s="7" t="n">
        <f aca="false">E240+G239</f>
        <v>1861416.63768598</v>
      </c>
      <c r="H240" s="7" t="n">
        <f aca="false">H239+B$2*B$13/12</f>
        <v>746666.666666668</v>
      </c>
      <c r="I240" s="7" t="n">
        <f aca="false">G240+H240</f>
        <v>2608083.30435264</v>
      </c>
      <c r="J240" s="7" t="n">
        <f aca="false">D240</f>
        <v>459.428931583822</v>
      </c>
      <c r="K240" s="7" t="n">
        <f aca="false">K239*(1+(B$13/12))</f>
        <v>5789.6079031588</v>
      </c>
      <c r="L240" s="7" t="n">
        <f aca="false">K240+J240</f>
        <v>6249.03683474262</v>
      </c>
      <c r="M240" s="7" t="n">
        <f aca="false">M239*(1+(B$13/12))</f>
        <v>18135.7587823624</v>
      </c>
      <c r="N240" s="7" t="n">
        <f aca="false">M240-L240</f>
        <v>11886.7219476198</v>
      </c>
      <c r="O240" s="12" t="n">
        <f aca="false">12*N240/I240</f>
        <v>0.0546917589378312</v>
      </c>
      <c r="P240" s="12" t="n">
        <f aca="false">O240-B$14</f>
        <v>0.00469175893783123</v>
      </c>
      <c r="Q240" s="7" t="n">
        <f aca="false">K240+C240</f>
        <v>14682.9326275621</v>
      </c>
      <c r="R240" s="7" t="n">
        <f aca="false">R239*(1+(B$13/12))</f>
        <v>18135.7587823624</v>
      </c>
      <c r="S240" s="13" t="n">
        <f aca="false">R240-Q240</f>
        <v>3452.82615480025</v>
      </c>
    </row>
    <row r="241" customFormat="false" ht="12.8" hidden="false" customHeight="false" outlineLevel="0" collapsed="false">
      <c r="A241" s="11" t="n">
        <f aca="false">A240+ORG.OPENOFFICE.DAYSINMONTH(A240)</f>
        <v>51105</v>
      </c>
      <c r="B241" s="6" t="n">
        <f aca="false">B240+1</f>
        <v>225</v>
      </c>
      <c r="C241" s="7" t="n">
        <f aca="false">-1 *PMT(B$7/12, 240, B$5)</f>
        <v>8893.32472440334</v>
      </c>
      <c r="D241" s="7" t="n">
        <f aca="false">-1 * IPMT(B$7/12, B241, 240, B$5)</f>
        <v>433.07300723126</v>
      </c>
      <c r="E241" s="7" t="n">
        <f aca="false">-1 * PPMT(B$7/12, B241, 240, B$5)</f>
        <v>8460.25171717208</v>
      </c>
      <c r="F241" s="7" t="n">
        <f aca="false">F240+D241</f>
        <v>631121.173587601</v>
      </c>
      <c r="G241" s="7" t="n">
        <f aca="false">E241+G240</f>
        <v>1869876.88940315</v>
      </c>
      <c r="H241" s="7" t="n">
        <f aca="false">H240+B$2*B$13/12</f>
        <v>750000.000000001</v>
      </c>
      <c r="I241" s="7" t="n">
        <f aca="false">G241+H241</f>
        <v>2619876.88940315</v>
      </c>
      <c r="J241" s="7" t="n">
        <f aca="false">D241</f>
        <v>433.07300723126</v>
      </c>
      <c r="K241" s="7" t="n">
        <f aca="false">K240*(1+(B$13/12))</f>
        <v>5799.25724966407</v>
      </c>
      <c r="L241" s="7" t="n">
        <f aca="false">K241+J241</f>
        <v>6232.33025689533</v>
      </c>
      <c r="M241" s="7" t="n">
        <f aca="false">M240*(1+(B$13/12))</f>
        <v>18165.9850469997</v>
      </c>
      <c r="N241" s="7" t="n">
        <f aca="false">M241-L241</f>
        <v>11933.6547901043</v>
      </c>
      <c r="O241" s="12" t="n">
        <f aca="false">12*N241/I241</f>
        <v>0.0546605293021521</v>
      </c>
      <c r="P241" s="12" t="n">
        <f aca="false">O241-B$14</f>
        <v>0.0046605293021521</v>
      </c>
      <c r="Q241" s="7" t="n">
        <f aca="false">K241+C241</f>
        <v>14692.5819740674</v>
      </c>
      <c r="R241" s="7" t="n">
        <f aca="false">R240*(1+(B$13/12))</f>
        <v>18165.9850469997</v>
      </c>
      <c r="S241" s="13" t="n">
        <f aca="false">R241-Q241</f>
        <v>3473.40307293226</v>
      </c>
    </row>
    <row r="242" customFormat="false" ht="12.8" hidden="false" customHeight="false" outlineLevel="0" collapsed="false">
      <c r="A242" s="11" t="n">
        <f aca="false">A241+ORG.OPENOFFICE.DAYSINMONTH(A241)</f>
        <v>51136</v>
      </c>
      <c r="B242" s="6" t="n">
        <f aca="false">B241+1</f>
        <v>226</v>
      </c>
      <c r="C242" s="7" t="n">
        <f aca="false">-1 *PMT(B$7/12, 240, B$5)</f>
        <v>8893.32472440334</v>
      </c>
      <c r="D242" s="7" t="n">
        <f aca="false">-1 * IPMT(B$7/12, B242, 240, B$5)</f>
        <v>406.634720615097</v>
      </c>
      <c r="E242" s="7" t="n">
        <f aca="false">-1 * PPMT(B$7/12, B242, 240, B$5)</f>
        <v>8486.69000378824</v>
      </c>
      <c r="F242" s="7" t="n">
        <f aca="false">F241+D242</f>
        <v>631527.808308217</v>
      </c>
      <c r="G242" s="7" t="n">
        <f aca="false">E242+G241</f>
        <v>1878363.57940694</v>
      </c>
      <c r="H242" s="7" t="n">
        <f aca="false">H241+B$2*B$13/12</f>
        <v>753333.333333335</v>
      </c>
      <c r="I242" s="7" t="n">
        <f aca="false">G242+H242</f>
        <v>2631696.91274027</v>
      </c>
      <c r="J242" s="7" t="n">
        <f aca="false">D242</f>
        <v>406.634720615097</v>
      </c>
      <c r="K242" s="7" t="n">
        <f aca="false">K241*(1+(B$13/12))</f>
        <v>5808.92267841351</v>
      </c>
      <c r="L242" s="7" t="n">
        <f aca="false">K242+J242</f>
        <v>6215.5573990286</v>
      </c>
      <c r="M242" s="7" t="n">
        <f aca="false">M241*(1+(B$13/12))</f>
        <v>18196.2616887447</v>
      </c>
      <c r="N242" s="7" t="n">
        <f aca="false">M242-L242</f>
        <v>11980.7042897161</v>
      </c>
      <c r="O242" s="12" t="n">
        <f aca="false">12*N242/I242</f>
        <v>0.054629562690368</v>
      </c>
      <c r="P242" s="12" t="n">
        <f aca="false">O242-B$14</f>
        <v>0.00462956269036802</v>
      </c>
      <c r="Q242" s="7" t="n">
        <f aca="false">K242+C242</f>
        <v>14702.2474028168</v>
      </c>
      <c r="R242" s="7" t="n">
        <f aca="false">R241*(1+(B$13/12))</f>
        <v>18196.2616887447</v>
      </c>
      <c r="S242" s="13" t="n">
        <f aca="false">R242-Q242</f>
        <v>3494.01428592782</v>
      </c>
    </row>
    <row r="243" customFormat="false" ht="12.8" hidden="false" customHeight="false" outlineLevel="0" collapsed="false">
      <c r="A243" s="11" t="n">
        <f aca="false">A242+ORG.OPENOFFICE.DAYSINMONTH(A242)</f>
        <v>51167</v>
      </c>
      <c r="B243" s="6" t="n">
        <f aca="false">B242+1</f>
        <v>227</v>
      </c>
      <c r="C243" s="7" t="n">
        <f aca="false">-1 *PMT(B$7/12, 240, B$5)</f>
        <v>8893.32472440334</v>
      </c>
      <c r="D243" s="7" t="n">
        <f aca="false">-1 * IPMT(B$7/12, B243, 240, B$5)</f>
        <v>380.113814353259</v>
      </c>
      <c r="E243" s="7" t="n">
        <f aca="false">-1 * PPMT(B$7/12, B243, 240, B$5)</f>
        <v>8513.21091005008</v>
      </c>
      <c r="F243" s="7" t="n">
        <f aca="false">F242+D243</f>
        <v>631907.92212257</v>
      </c>
      <c r="G243" s="7" t="n">
        <f aca="false">E243+G242</f>
        <v>1886876.79031699</v>
      </c>
      <c r="H243" s="7" t="n">
        <f aca="false">H242+B$2*B$13/12</f>
        <v>756666.666666668</v>
      </c>
      <c r="I243" s="7" t="n">
        <f aca="false">G243+H243</f>
        <v>2643543.45698366</v>
      </c>
      <c r="J243" s="7" t="n">
        <f aca="false">D243</f>
        <v>380.113814353259</v>
      </c>
      <c r="K243" s="7" t="n">
        <f aca="false">K242*(1+(B$13/12))</f>
        <v>5818.60421621086</v>
      </c>
      <c r="L243" s="7" t="n">
        <f aca="false">K243+J243</f>
        <v>6198.71803056412</v>
      </c>
      <c r="M243" s="7" t="n">
        <f aca="false">M242*(1+(B$13/12))</f>
        <v>18226.5887915592</v>
      </c>
      <c r="N243" s="7" t="n">
        <f aca="false">M243-L243</f>
        <v>12027.8707609951</v>
      </c>
      <c r="O243" s="12" t="n">
        <f aca="false">12*N243/I243</f>
        <v>0.0545988562248303</v>
      </c>
      <c r="P243" s="12" t="n">
        <f aca="false">O243-B$14</f>
        <v>0.00459885622483026</v>
      </c>
      <c r="Q243" s="7" t="n">
        <f aca="false">K243+C243</f>
        <v>14711.9289406142</v>
      </c>
      <c r="R243" s="7" t="n">
        <f aca="false">R242*(1+(B$13/12))</f>
        <v>18226.5887915592</v>
      </c>
      <c r="S243" s="13" t="n">
        <f aca="false">R243-Q243</f>
        <v>3514.65985094504</v>
      </c>
    </row>
    <row r="244" customFormat="false" ht="12.8" hidden="false" customHeight="false" outlineLevel="0" collapsed="false">
      <c r="A244" s="11" t="n">
        <f aca="false">A243+ORG.OPENOFFICE.DAYSINMONTH(A243)</f>
        <v>51196</v>
      </c>
      <c r="B244" s="6" t="n">
        <f aca="false">B243+1</f>
        <v>228</v>
      </c>
      <c r="C244" s="7" t="n">
        <f aca="false">-1 *PMT(B$7/12, 240, B$5)</f>
        <v>8893.32472440334</v>
      </c>
      <c r="D244" s="7" t="n">
        <f aca="false">-1 * IPMT(B$7/12, B244, 240, B$5)</f>
        <v>353.510030259351</v>
      </c>
      <c r="E244" s="7" t="n">
        <f aca="false">-1 * PPMT(B$7/12, B244, 240, B$5)</f>
        <v>8539.81469414399</v>
      </c>
      <c r="F244" s="7" t="n">
        <f aca="false">F243+D244</f>
        <v>632261.432152829</v>
      </c>
      <c r="G244" s="7" t="n">
        <f aca="false">E244+G243</f>
        <v>1895416.60501113</v>
      </c>
      <c r="H244" s="7" t="n">
        <f aca="false">H243+B$2*B$13/12</f>
        <v>760000.000000002</v>
      </c>
      <c r="I244" s="7" t="n">
        <f aca="false">G244+H244</f>
        <v>2655416.60501113</v>
      </c>
      <c r="J244" s="7" t="n">
        <f aca="false">D244</f>
        <v>353.510030259351</v>
      </c>
      <c r="K244" s="7" t="n">
        <f aca="false">K243*(1+(B$13/12))</f>
        <v>5828.30188990455</v>
      </c>
      <c r="L244" s="7" t="n">
        <f aca="false">K244+J244</f>
        <v>6181.8119201639</v>
      </c>
      <c r="M244" s="7" t="n">
        <f aca="false">M243*(1+(B$13/12))</f>
        <v>18256.9664395452</v>
      </c>
      <c r="N244" s="7" t="n">
        <f aca="false">M244-L244</f>
        <v>12075.1545193813</v>
      </c>
      <c r="O244" s="12" t="n">
        <f aca="false">12*N244/I244</f>
        <v>0.0545684070661928</v>
      </c>
      <c r="P244" s="12" t="n">
        <f aca="false">O244-B$14</f>
        <v>0.00456840706619281</v>
      </c>
      <c r="Q244" s="7" t="n">
        <f aca="false">K244+C244</f>
        <v>14721.6266143079</v>
      </c>
      <c r="R244" s="7" t="n">
        <f aca="false">R243*(1+(B$13/12))</f>
        <v>18256.9664395452</v>
      </c>
      <c r="S244" s="13" t="n">
        <f aca="false">R244-Q244</f>
        <v>3535.33982523729</v>
      </c>
      <c r="T244" s="7" t="n">
        <f aca="false">SUM(S233:S244)</f>
        <v>41066.74137495</v>
      </c>
    </row>
    <row r="245" customFormat="false" ht="12.8" hidden="false" customHeight="false" outlineLevel="0" collapsed="false">
      <c r="A245" s="11" t="n">
        <f aca="false">A244+ORG.OPENOFFICE.DAYSINMONTH(A244)</f>
        <v>51227</v>
      </c>
      <c r="B245" s="6" t="n">
        <f aca="false">B244+1</f>
        <v>229</v>
      </c>
      <c r="C245" s="7" t="n">
        <f aca="false">-1 *PMT(B$7/12, 240, B$5)</f>
        <v>8893.32472440334</v>
      </c>
      <c r="D245" s="7" t="n">
        <f aca="false">-1 * IPMT(B$7/12, B245, 240, B$5)</f>
        <v>326.823109340151</v>
      </c>
      <c r="E245" s="7" t="n">
        <f aca="false">-1 * PPMT(B$7/12, B245, 240, B$5)</f>
        <v>8566.50161506318</v>
      </c>
      <c r="F245" s="7" t="n">
        <f aca="false">F244+D245</f>
        <v>632588.255262169</v>
      </c>
      <c r="G245" s="7" t="n">
        <f aca="false">E245+G244</f>
        <v>1903983.10662619</v>
      </c>
      <c r="H245" s="7" t="n">
        <f aca="false">H244+B$2*B$13/12</f>
        <v>763333.333333335</v>
      </c>
      <c r="I245" s="7" t="n">
        <f aca="false">G245+H245</f>
        <v>2667316.43995953</v>
      </c>
      <c r="J245" s="7" t="n">
        <f aca="false">D245</f>
        <v>326.823109340151</v>
      </c>
      <c r="K245" s="7" t="n">
        <f aca="false">K244*(1+(B$13/12))</f>
        <v>5838.01572638772</v>
      </c>
      <c r="L245" s="7" t="n">
        <f aca="false">K245+J245</f>
        <v>6164.83883572787</v>
      </c>
      <c r="M245" s="7" t="n">
        <f aca="false">M244*(1+(B$13/12))</f>
        <v>18287.3947169444</v>
      </c>
      <c r="N245" s="7" t="n">
        <f aca="false">M245-L245</f>
        <v>12122.5558812165</v>
      </c>
      <c r="O245" s="12" t="n">
        <f aca="false">12*N245/I245</f>
        <v>0.0545382124127746</v>
      </c>
      <c r="P245" s="12" t="n">
        <f aca="false">O245-B$14</f>
        <v>0.00453821241277455</v>
      </c>
      <c r="Q245" s="7" t="n">
        <f aca="false">K245+C245</f>
        <v>14731.3404507911</v>
      </c>
      <c r="R245" s="7" t="n">
        <f aca="false">R244*(1+(B$13/12))</f>
        <v>18287.3947169444</v>
      </c>
      <c r="S245" s="13" t="n">
        <f aca="false">R245-Q245</f>
        <v>3556.05426615335</v>
      </c>
    </row>
    <row r="246" customFormat="false" ht="12.8" hidden="false" customHeight="false" outlineLevel="0" collapsed="false">
      <c r="A246" s="11" t="n">
        <f aca="false">A245+ORG.OPENOFFICE.DAYSINMONTH(A245)</f>
        <v>51257</v>
      </c>
      <c r="B246" s="6" t="n">
        <f aca="false">B245+1</f>
        <v>230</v>
      </c>
      <c r="C246" s="7" t="n">
        <f aca="false">-1 *PMT(B$7/12, 240, B$5)</f>
        <v>8893.32472440334</v>
      </c>
      <c r="D246" s="7" t="n">
        <f aca="false">-1 * IPMT(B$7/12, B246, 240, B$5)</f>
        <v>300.052791793078</v>
      </c>
      <c r="E246" s="7" t="n">
        <f aca="false">-1 * PPMT(B$7/12, B246, 240, B$5)</f>
        <v>8593.27193261026</v>
      </c>
      <c r="F246" s="7" t="n">
        <f aca="false">F245+D246</f>
        <v>632888.308053962</v>
      </c>
      <c r="G246" s="7" t="n">
        <f aca="false">E246+G245</f>
        <v>1912576.37855881</v>
      </c>
      <c r="H246" s="7" t="n">
        <f aca="false">H245+B$2*B$13/12</f>
        <v>766666.666666668</v>
      </c>
      <c r="I246" s="7" t="n">
        <f aca="false">G246+H246</f>
        <v>2679243.04522547</v>
      </c>
      <c r="J246" s="7" t="n">
        <f aca="false">D246</f>
        <v>300.052791793078</v>
      </c>
      <c r="K246" s="7" t="n">
        <f aca="false">K245*(1+(B$13/12))</f>
        <v>5847.74575259837</v>
      </c>
      <c r="L246" s="7" t="n">
        <f aca="false">K246+J246</f>
        <v>6147.79854439145</v>
      </c>
      <c r="M246" s="7" t="n">
        <f aca="false">M245*(1+(B$13/12))</f>
        <v>18317.8737081393</v>
      </c>
      <c r="N246" s="7" t="n">
        <f aca="false">M246-L246</f>
        <v>12170.0751637479</v>
      </c>
      <c r="O246" s="12" t="n">
        <f aca="false">12*N246/I246</f>
        <v>0.0545082694999342</v>
      </c>
      <c r="P246" s="12" t="n">
        <f aca="false">O246-B$14</f>
        <v>0.00450826949993419</v>
      </c>
      <c r="Q246" s="7" t="n">
        <f aca="false">K246+C246</f>
        <v>14741.0704770017</v>
      </c>
      <c r="R246" s="7" t="n">
        <f aca="false">R245*(1+(B$13/12))</f>
        <v>18317.8737081393</v>
      </c>
      <c r="S246" s="13" t="n">
        <f aca="false">R246-Q246</f>
        <v>3576.80323113762</v>
      </c>
    </row>
    <row r="247" customFormat="false" ht="12.8" hidden="false" customHeight="false" outlineLevel="0" collapsed="false">
      <c r="A247" s="11" t="n">
        <f aca="false">A246+ORG.OPENOFFICE.DAYSINMONTH(A246)</f>
        <v>51288</v>
      </c>
      <c r="B247" s="6" t="n">
        <f aca="false">B246+1</f>
        <v>231</v>
      </c>
      <c r="C247" s="7" t="n">
        <f aca="false">-1 *PMT(B$7/12, 240, B$5)</f>
        <v>8893.32472440334</v>
      </c>
      <c r="D247" s="7" t="n">
        <f aca="false">-1 * IPMT(B$7/12, B247, 240, B$5)</f>
        <v>273.198817003674</v>
      </c>
      <c r="E247" s="7" t="n">
        <f aca="false">-1 * PPMT(B$7/12, B247, 240, B$5)</f>
        <v>8620.12590739966</v>
      </c>
      <c r="F247" s="7" t="n">
        <f aca="false">F246+D247</f>
        <v>633161.506870966</v>
      </c>
      <c r="G247" s="7" t="n">
        <f aca="false">E247+G246</f>
        <v>1921196.5044662</v>
      </c>
      <c r="H247" s="7" t="n">
        <f aca="false">H246+B$2*B$13/12</f>
        <v>770000.000000002</v>
      </c>
      <c r="I247" s="7" t="n">
        <f aca="false">G247+H247</f>
        <v>2691196.50446621</v>
      </c>
      <c r="J247" s="7" t="n">
        <f aca="false">D247</f>
        <v>273.198817003674</v>
      </c>
      <c r="K247" s="7" t="n">
        <f aca="false">K246*(1+(B$13/12))</f>
        <v>5857.49199551937</v>
      </c>
      <c r="L247" s="7" t="n">
        <f aca="false">K247+J247</f>
        <v>6130.69081252304</v>
      </c>
      <c r="M247" s="7" t="n">
        <f aca="false">M246*(1+(B$13/12))</f>
        <v>18348.4034976529</v>
      </c>
      <c r="N247" s="7" t="n">
        <f aca="false">M247-L247</f>
        <v>12217.7126851298</v>
      </c>
      <c r="O247" s="12" t="n">
        <f aca="false">12*N247/I247</f>
        <v>0.0544785755994576</v>
      </c>
      <c r="P247" s="12" t="n">
        <f aca="false">O247-B$14</f>
        <v>0.00447857559945756</v>
      </c>
      <c r="Q247" s="7" t="n">
        <f aca="false">K247+C247</f>
        <v>14750.8167199227</v>
      </c>
      <c r="R247" s="7" t="n">
        <f aca="false">R246*(1+(B$13/12))</f>
        <v>18348.4034976529</v>
      </c>
      <c r="S247" s="13" t="n">
        <f aca="false">R247-Q247</f>
        <v>3597.58677773018</v>
      </c>
    </row>
    <row r="248" customFormat="false" ht="12.8" hidden="false" customHeight="false" outlineLevel="0" collapsed="false">
      <c r="A248" s="11" t="n">
        <f aca="false">A247+ORG.OPENOFFICE.DAYSINMONTH(A247)</f>
        <v>51318</v>
      </c>
      <c r="B248" s="6" t="n">
        <f aca="false">B247+1</f>
        <v>232</v>
      </c>
      <c r="C248" s="7" t="n">
        <f aca="false">-1 *PMT(B$7/12, 240, B$5)</f>
        <v>8893.32472440334</v>
      </c>
      <c r="D248" s="7" t="n">
        <f aca="false">-1 * IPMT(B$7/12, B248, 240, B$5)</f>
        <v>246.260923543049</v>
      </c>
      <c r="E248" s="7" t="n">
        <f aca="false">-1 * PPMT(B$7/12, B248, 240, B$5)</f>
        <v>8647.06380086029</v>
      </c>
      <c r="F248" s="7" t="n">
        <f aca="false">F247+D248</f>
        <v>633407.767794509</v>
      </c>
      <c r="G248" s="7" t="n">
        <f aca="false">E248+G247</f>
        <v>1929843.56826706</v>
      </c>
      <c r="H248" s="7" t="n">
        <f aca="false">H247+B$2*B$13/12</f>
        <v>773333.333333335</v>
      </c>
      <c r="I248" s="7" t="n">
        <f aca="false">G248+H248</f>
        <v>2703176.9016004</v>
      </c>
      <c r="J248" s="7" t="n">
        <f aca="false">D248</f>
        <v>246.260923543049</v>
      </c>
      <c r="K248" s="7" t="n">
        <f aca="false">K247*(1+(B$13/12))</f>
        <v>5867.25448217856</v>
      </c>
      <c r="L248" s="7" t="n">
        <f aca="false">K248+J248</f>
        <v>6113.51540572161</v>
      </c>
      <c r="M248" s="7" t="n">
        <f aca="false">M247*(1+(B$13/12))</f>
        <v>18378.984170149</v>
      </c>
      <c r="N248" s="7" t="n">
        <f aca="false">M248-L248</f>
        <v>12265.4687644274</v>
      </c>
      <c r="O248" s="12" t="n">
        <f aca="false">12*N248/I248</f>
        <v>0.0544491280189572</v>
      </c>
      <c r="P248" s="12" t="n">
        <f aca="false">O248-B$14</f>
        <v>0.00444912801895723</v>
      </c>
      <c r="Q248" s="7" t="n">
        <f aca="false">K248+C248</f>
        <v>14760.5792065819</v>
      </c>
      <c r="R248" s="7" t="n">
        <f aca="false">R247*(1+(B$13/12))</f>
        <v>18378.984170149</v>
      </c>
      <c r="S248" s="13" t="n">
        <f aca="false">R248-Q248</f>
        <v>3618.40496356707</v>
      </c>
    </row>
    <row r="249" customFormat="false" ht="12.8" hidden="false" customHeight="false" outlineLevel="0" collapsed="false">
      <c r="A249" s="11" t="n">
        <f aca="false">A248+ORG.OPENOFFICE.DAYSINMONTH(A248)</f>
        <v>51349</v>
      </c>
      <c r="B249" s="6" t="n">
        <f aca="false">B248+1</f>
        <v>233</v>
      </c>
      <c r="C249" s="7" t="n">
        <f aca="false">-1 *PMT(B$7/12, 240, B$5)</f>
        <v>8893.32472440334</v>
      </c>
      <c r="D249" s="7" t="n">
        <f aca="false">-1 * IPMT(B$7/12, B249, 240, B$5)</f>
        <v>219.238849165356</v>
      </c>
      <c r="E249" s="7" t="n">
        <f aca="false">-1 * PPMT(B$7/12, B249, 240, B$5)</f>
        <v>8674.08587523798</v>
      </c>
      <c r="F249" s="7" t="n">
        <f aca="false">F248+D249</f>
        <v>633627.006643675</v>
      </c>
      <c r="G249" s="7" t="n">
        <f aca="false">E249+G248</f>
        <v>1938517.6541423</v>
      </c>
      <c r="H249" s="7" t="n">
        <f aca="false">H248+B$2*B$13/12</f>
        <v>776666.666666668</v>
      </c>
      <c r="I249" s="7" t="n">
        <f aca="false">G249+H249</f>
        <v>2715184.32080897</v>
      </c>
      <c r="J249" s="7" t="n">
        <f aca="false">D249</f>
        <v>219.238849165356</v>
      </c>
      <c r="K249" s="7" t="n">
        <f aca="false">K248*(1+(B$13/12))</f>
        <v>5877.03323964886</v>
      </c>
      <c r="L249" s="7" t="n">
        <f aca="false">K249+J249</f>
        <v>6096.27208881422</v>
      </c>
      <c r="M249" s="7" t="n">
        <f aca="false">M248*(1+(B$13/12))</f>
        <v>18409.6158104326</v>
      </c>
      <c r="N249" s="7" t="n">
        <f aca="false">M249-L249</f>
        <v>12313.3437216183</v>
      </c>
      <c r="O249" s="12" t="n">
        <f aca="false">12*N249/I249</f>
        <v>0.0544199241012838</v>
      </c>
      <c r="P249" s="12" t="n">
        <f aca="false">O249-B$14</f>
        <v>0.00441992410128382</v>
      </c>
      <c r="Q249" s="7" t="n">
        <f aca="false">K249+C249</f>
        <v>14770.3579640522</v>
      </c>
      <c r="R249" s="7" t="n">
        <f aca="false">R248*(1+(B$13/12))</f>
        <v>18409.6158104326</v>
      </c>
      <c r="S249" s="13" t="n">
        <f aca="false">R249-Q249</f>
        <v>3639.25784638036</v>
      </c>
    </row>
    <row r="250" customFormat="false" ht="12.8" hidden="false" customHeight="false" outlineLevel="0" collapsed="false">
      <c r="A250" s="11" t="n">
        <f aca="false">A249+ORG.OPENOFFICE.DAYSINMONTH(A249)</f>
        <v>51380</v>
      </c>
      <c r="B250" s="6" t="n">
        <f aca="false">B249+1</f>
        <v>234</v>
      </c>
      <c r="C250" s="7" t="n">
        <f aca="false">-1 *PMT(B$7/12, 240, B$5)</f>
        <v>8893.32472440334</v>
      </c>
      <c r="D250" s="7" t="n">
        <f aca="false">-1 * IPMT(B$7/12, B250, 240, B$5)</f>
        <v>192.132330805238</v>
      </c>
      <c r="E250" s="7" t="n">
        <f aca="false">-1 * PPMT(B$7/12, B250, 240, B$5)</f>
        <v>8701.1923935981</v>
      </c>
      <c r="F250" s="7" t="n">
        <f aca="false">F249+D250</f>
        <v>633819.13897448</v>
      </c>
      <c r="G250" s="7" t="n">
        <f aca="false">E250+G249</f>
        <v>1947218.8465359</v>
      </c>
      <c r="H250" s="7" t="n">
        <f aca="false">H249+B$2*B$13/12</f>
        <v>780000.000000002</v>
      </c>
      <c r="I250" s="7" t="n">
        <f aca="false">G250+H250</f>
        <v>2727218.8465359</v>
      </c>
      <c r="J250" s="7" t="n">
        <f aca="false">D250</f>
        <v>192.132330805238</v>
      </c>
      <c r="K250" s="7" t="n">
        <f aca="false">K249*(1+(B$13/12))</f>
        <v>5886.82829504828</v>
      </c>
      <c r="L250" s="7" t="n">
        <f aca="false">K250+J250</f>
        <v>6078.96062585352</v>
      </c>
      <c r="M250" s="7" t="n">
        <f aca="false">M249*(1+(B$13/12))</f>
        <v>18440.2985034499</v>
      </c>
      <c r="N250" s="7" t="n">
        <f aca="false">M250-L250</f>
        <v>12361.3378775964</v>
      </c>
      <c r="O250" s="12" t="n">
        <f aca="false">12*N250/I250</f>
        <v>0.054390961223949</v>
      </c>
      <c r="P250" s="12" t="n">
        <f aca="false">O250-B$14</f>
        <v>0.00439096122394898</v>
      </c>
      <c r="Q250" s="7" t="n">
        <f aca="false">K250+C250</f>
        <v>14780.1530194516</v>
      </c>
      <c r="R250" s="7" t="n">
        <f aca="false">R249*(1+(B$13/12))</f>
        <v>18440.2985034499</v>
      </c>
      <c r="S250" s="13" t="n">
        <f aca="false">R250-Q250</f>
        <v>3660.14548399833</v>
      </c>
    </row>
    <row r="251" customFormat="false" ht="12.8" hidden="false" customHeight="false" outlineLevel="0" collapsed="false">
      <c r="A251" s="11" t="n">
        <f aca="false">A250+ORG.OPENOFFICE.DAYSINMONTH(A250)</f>
        <v>51410</v>
      </c>
      <c r="B251" s="6" t="n">
        <f aca="false">B250+1</f>
        <v>235</v>
      </c>
      <c r="C251" s="7" t="n">
        <f aca="false">-1 *PMT(B$7/12, 240, B$5)</f>
        <v>8893.32472440334</v>
      </c>
      <c r="D251" s="7" t="n">
        <f aca="false">-1 * IPMT(B$7/12, B251, 240, B$5)</f>
        <v>164.941104575245</v>
      </c>
      <c r="E251" s="7" t="n">
        <f aca="false">-1 * PPMT(B$7/12, B251, 240, B$5)</f>
        <v>8728.38361982809</v>
      </c>
      <c r="F251" s="7" t="n">
        <f aca="false">F250+D251</f>
        <v>633984.080079055</v>
      </c>
      <c r="G251" s="7" t="n">
        <f aca="false">E251+G250</f>
        <v>1955947.23015573</v>
      </c>
      <c r="H251" s="7" t="n">
        <f aca="false">H250+B$2*B$13/12</f>
        <v>783333.333333335</v>
      </c>
      <c r="I251" s="7" t="n">
        <f aca="false">G251+H251</f>
        <v>2739280.56348906</v>
      </c>
      <c r="J251" s="7" t="n">
        <f aca="false">D251</f>
        <v>164.941104575245</v>
      </c>
      <c r="K251" s="7" t="n">
        <f aca="false">K250*(1+(B$13/12))</f>
        <v>5896.63967554003</v>
      </c>
      <c r="L251" s="7" t="n">
        <f aca="false">K251+J251</f>
        <v>6061.58078011527</v>
      </c>
      <c r="M251" s="7" t="n">
        <f aca="false">M250*(1+(B$13/12))</f>
        <v>18471.032334289</v>
      </c>
      <c r="N251" s="7" t="n">
        <f aca="false">M251-L251</f>
        <v>12409.4515541738</v>
      </c>
      <c r="O251" s="12" t="n">
        <f aca="false">12*N251/I251</f>
        <v>0.0543622367985599</v>
      </c>
      <c r="P251" s="12" t="n">
        <f aca="false">O251-B$14</f>
        <v>0.00436223679855989</v>
      </c>
      <c r="Q251" s="7" t="n">
        <f aca="false">K251+C251</f>
        <v>14789.9643999434</v>
      </c>
      <c r="R251" s="7" t="n">
        <f aca="false">R250*(1+(B$13/12))</f>
        <v>18471.032334289</v>
      </c>
      <c r="S251" s="13" t="n">
        <f aca="false">R251-Q251</f>
        <v>3681.06793434567</v>
      </c>
    </row>
    <row r="252" customFormat="false" ht="12.8" hidden="false" customHeight="false" outlineLevel="0" collapsed="false">
      <c r="A252" s="11" t="n">
        <f aca="false">A251+ORG.OPENOFFICE.DAYSINMONTH(A251)</f>
        <v>51441</v>
      </c>
      <c r="B252" s="6" t="n">
        <f aca="false">B251+1</f>
        <v>236</v>
      </c>
      <c r="C252" s="7" t="n">
        <f aca="false">-1 *PMT(B$7/12, 240, B$5)</f>
        <v>8893.32472440334</v>
      </c>
      <c r="D252" s="7" t="n">
        <f aca="false">-1 * IPMT(B$7/12, B252, 240, B$5)</f>
        <v>137.664905763281</v>
      </c>
      <c r="E252" s="7" t="n">
        <f aca="false">-1 * PPMT(B$7/12, B252, 240, B$5)</f>
        <v>8755.65981864006</v>
      </c>
      <c r="F252" s="7" t="n">
        <f aca="false">F251+D252</f>
        <v>634121.744984818</v>
      </c>
      <c r="G252" s="7" t="n">
        <f aca="false">E252+G251</f>
        <v>1964702.88997437</v>
      </c>
      <c r="H252" s="7" t="n">
        <f aca="false">H251+B$2*B$13/12</f>
        <v>786666.666666669</v>
      </c>
      <c r="I252" s="7" t="n">
        <f aca="false">G252+H252</f>
        <v>2751369.55664104</v>
      </c>
      <c r="J252" s="7" t="n">
        <f aca="false">D252</f>
        <v>137.664905763281</v>
      </c>
      <c r="K252" s="7" t="n">
        <f aca="false">K251*(1+(B$13/12))</f>
        <v>5906.46740833259</v>
      </c>
      <c r="L252" s="7" t="n">
        <f aca="false">K252+J252</f>
        <v>6044.13231409587</v>
      </c>
      <c r="M252" s="7" t="n">
        <f aca="false">M251*(1+(B$13/12))</f>
        <v>18501.8173881795</v>
      </c>
      <c r="N252" s="7" t="n">
        <f aca="false">M252-L252</f>
        <v>12457.6850740836</v>
      </c>
      <c r="O252" s="12" t="n">
        <f aca="false">12*N252/I252</f>
        <v>0.0543337482702646</v>
      </c>
      <c r="P252" s="12" t="n">
        <f aca="false">O252-B$14</f>
        <v>0.0043337482702646</v>
      </c>
      <c r="Q252" s="7" t="n">
        <f aca="false">K252+C252</f>
        <v>14799.7921327359</v>
      </c>
      <c r="R252" s="7" t="n">
        <f aca="false">R251*(1+(B$13/12))</f>
        <v>18501.8173881795</v>
      </c>
      <c r="S252" s="13" t="n">
        <f aca="false">R252-Q252</f>
        <v>3702.02525544358</v>
      </c>
    </row>
    <row r="253" customFormat="false" ht="12.8" hidden="false" customHeight="false" outlineLevel="0" collapsed="false">
      <c r="A253" s="11" t="n">
        <f aca="false">A252+ORG.OPENOFFICE.DAYSINMONTH(A252)</f>
        <v>51471</v>
      </c>
      <c r="B253" s="6" t="n">
        <f aca="false">B252+1</f>
        <v>237</v>
      </c>
      <c r="C253" s="7" t="n">
        <f aca="false">-1 *PMT(B$7/12, 240, B$5)</f>
        <v>8893.32472440334</v>
      </c>
      <c r="D253" s="7" t="n">
        <f aca="false">-1 * IPMT(B$7/12, B253, 240, B$5)</f>
        <v>110.303468830031</v>
      </c>
      <c r="E253" s="7" t="n">
        <f aca="false">-1 * PPMT(B$7/12, B253, 240, B$5)</f>
        <v>8783.0212555733</v>
      </c>
      <c r="F253" s="7" t="n">
        <f aca="false">F252+D253</f>
        <v>634232.048453648</v>
      </c>
      <c r="G253" s="7" t="n">
        <f aca="false">E253+G252</f>
        <v>1973485.91122994</v>
      </c>
      <c r="H253" s="7" t="n">
        <f aca="false">H252+B$2*B$13/12</f>
        <v>790000.000000002</v>
      </c>
      <c r="I253" s="7" t="n">
        <f aca="false">G253+H253</f>
        <v>2763485.91122994</v>
      </c>
      <c r="J253" s="7" t="n">
        <f aca="false">D253</f>
        <v>110.303468830031</v>
      </c>
      <c r="K253" s="7" t="n">
        <f aca="false">K252*(1+(B$13/12))</f>
        <v>5916.31152067981</v>
      </c>
      <c r="L253" s="7" t="n">
        <f aca="false">K253+J253</f>
        <v>6026.61498950984</v>
      </c>
      <c r="M253" s="7" t="n">
        <f aca="false">M252*(1+(B$13/12))</f>
        <v>18532.6537504931</v>
      </c>
      <c r="N253" s="7" t="n">
        <f aca="false">M253-L253</f>
        <v>12506.0387609833</v>
      </c>
      <c r="O253" s="12" t="n">
        <f aca="false">12*N253/I253</f>
        <v>0.0543054931172082</v>
      </c>
      <c r="P253" s="12" t="n">
        <f aca="false">O253-B$14</f>
        <v>0.00430549311720821</v>
      </c>
      <c r="Q253" s="7" t="n">
        <f aca="false">K253+C253</f>
        <v>14809.6362450831</v>
      </c>
      <c r="R253" s="7" t="n">
        <f aca="false">R252*(1+(B$13/12))</f>
        <v>18532.6537504931</v>
      </c>
      <c r="S253" s="13" t="n">
        <f aca="false">R253-Q253</f>
        <v>3723.01750540999</v>
      </c>
    </row>
    <row r="254" customFormat="false" ht="12.8" hidden="false" customHeight="false" outlineLevel="0" collapsed="false">
      <c r="A254" s="11" t="n">
        <f aca="false">A253+ORG.OPENOFFICE.DAYSINMONTH(A253)</f>
        <v>51502</v>
      </c>
      <c r="B254" s="6" t="n">
        <f aca="false">B253+1</f>
        <v>238</v>
      </c>
      <c r="C254" s="7" t="n">
        <f aca="false">-1 *PMT(B$7/12, 240, B$5)</f>
        <v>8893.32472440334</v>
      </c>
      <c r="D254" s="7" t="n">
        <f aca="false">-1 * IPMT(B$7/12, B254, 240, B$5)</f>
        <v>82.8565274063643</v>
      </c>
      <c r="E254" s="7" t="n">
        <f aca="false">-1 * PPMT(B$7/12, B254, 240, B$5)</f>
        <v>8810.46819699697</v>
      </c>
      <c r="F254" s="7" t="n">
        <f aca="false">F253+D254</f>
        <v>634314.904981055</v>
      </c>
      <c r="G254" s="7" t="n">
        <f aca="false">E254+G253</f>
        <v>1982296.37942694</v>
      </c>
      <c r="H254" s="7" t="n">
        <f aca="false">H253+B$2*B$13/12</f>
        <v>793333.333333335</v>
      </c>
      <c r="I254" s="7" t="n">
        <f aca="false">G254+H254</f>
        <v>2775629.71276027</v>
      </c>
      <c r="J254" s="7" t="n">
        <f aca="false">D254</f>
        <v>82.8565274063643</v>
      </c>
      <c r="K254" s="7" t="n">
        <f aca="false">K253*(1+(B$13/12))</f>
        <v>5926.17203988095</v>
      </c>
      <c r="L254" s="7" t="n">
        <f aca="false">K254+J254</f>
        <v>6009.02856728731</v>
      </c>
      <c r="M254" s="7" t="n">
        <f aca="false">M253*(1+(B$13/12))</f>
        <v>18563.541506744</v>
      </c>
      <c r="N254" s="7" t="n">
        <f aca="false">M254-L254</f>
        <v>12554.5129394567</v>
      </c>
      <c r="O254" s="12" t="n">
        <f aca="false">12*N254/I254</f>
        <v>0.0542774688499999</v>
      </c>
      <c r="P254" s="12" t="n">
        <f aca="false">O254-B$14</f>
        <v>0.00427746884999985</v>
      </c>
      <c r="Q254" s="7" t="n">
        <f aca="false">K254+C254</f>
        <v>14819.4967642843</v>
      </c>
      <c r="R254" s="7" t="n">
        <f aca="false">R253*(1+(B$13/12))</f>
        <v>18563.541506744</v>
      </c>
      <c r="S254" s="13" t="n">
        <f aca="false">R254-Q254</f>
        <v>3744.04474245969</v>
      </c>
    </row>
    <row r="255" customFormat="false" ht="12.8" hidden="false" customHeight="false" outlineLevel="0" collapsed="false">
      <c r="A255" s="11" t="n">
        <f aca="false">A254+ORG.OPENOFFICE.DAYSINMONTH(A254)</f>
        <v>51533</v>
      </c>
      <c r="B255" s="6" t="n">
        <f aca="false">B254+1</f>
        <v>239</v>
      </c>
      <c r="C255" s="7" t="n">
        <f aca="false">-1 *PMT(B$7/12, 240, B$5)</f>
        <v>8893.32472440334</v>
      </c>
      <c r="D255" s="7" t="n">
        <f aca="false">-1 * IPMT(B$7/12, B255, 240, B$5)</f>
        <v>55.3238142907489</v>
      </c>
      <c r="E255" s="7" t="n">
        <f aca="false">-1 * PPMT(B$7/12, B255, 240, B$5)</f>
        <v>8838.00091011259</v>
      </c>
      <c r="F255" s="7" t="n">
        <f aca="false">F254+D255</f>
        <v>634370.228795345</v>
      </c>
      <c r="G255" s="7" t="n">
        <f aca="false">E255+G254</f>
        <v>1991134.38033705</v>
      </c>
      <c r="H255" s="7" t="n">
        <f aca="false">H254+B$2*B$13/12</f>
        <v>796666.666666669</v>
      </c>
      <c r="I255" s="7" t="n">
        <f aca="false">G255+H255</f>
        <v>2787801.04700372</v>
      </c>
      <c r="J255" s="7" t="n">
        <f aca="false">D255</f>
        <v>55.3238142907489</v>
      </c>
      <c r="K255" s="7" t="n">
        <f aca="false">K254*(1+(B$13/12))</f>
        <v>5936.04899328075</v>
      </c>
      <c r="L255" s="7" t="n">
        <f aca="false">K255+J255</f>
        <v>5991.3728075715</v>
      </c>
      <c r="M255" s="7" t="n">
        <f aca="false">M254*(1+(B$13/12))</f>
        <v>18594.4807425885</v>
      </c>
      <c r="N255" s="7" t="n">
        <f aca="false">M255-L255</f>
        <v>12603.107935017</v>
      </c>
      <c r="O255" s="12" t="n">
        <f aca="false">12*N255/I255</f>
        <v>0.0542496730111898</v>
      </c>
      <c r="P255" s="12" t="n">
        <f aca="false">O255-B$14</f>
        <v>0.00424967301118983</v>
      </c>
      <c r="Q255" s="7" t="n">
        <f aca="false">K255+C255</f>
        <v>14829.3737176841</v>
      </c>
      <c r="R255" s="7" t="n">
        <f aca="false">R254*(1+(B$13/12))</f>
        <v>18594.4807425885</v>
      </c>
      <c r="S255" s="13" t="n">
        <f aca="false">R255-Q255</f>
        <v>3765.10702490446</v>
      </c>
    </row>
    <row r="256" customFormat="false" ht="12.8" hidden="false" customHeight="false" outlineLevel="0" collapsed="false">
      <c r="A256" s="11" t="n">
        <f aca="false">A255+ORG.OPENOFFICE.DAYSINMONTH(A255)</f>
        <v>51561</v>
      </c>
      <c r="B256" s="6" t="n">
        <f aca="false">B255+1</f>
        <v>240</v>
      </c>
      <c r="C256" s="7" t="n">
        <f aca="false">-1 *PMT(B$7/12, 240, B$5)</f>
        <v>8893.32472440334</v>
      </c>
      <c r="D256" s="7" t="n">
        <f aca="false">-1 * IPMT(B$7/12, B256, 240, B$5)</f>
        <v>27.705061446644</v>
      </c>
      <c r="E256" s="7" t="n">
        <f aca="false">-1 * PPMT(B$7/12, B256, 240, B$5)</f>
        <v>8865.61966295669</v>
      </c>
      <c r="F256" s="7" t="n">
        <f aca="false">F255+D256</f>
        <v>634397.933856792</v>
      </c>
      <c r="G256" s="7" t="n">
        <f aca="false">E256+G255</f>
        <v>2000000.00000001</v>
      </c>
      <c r="H256" s="7" t="n">
        <f aca="false">H255+B$2*B$13/12</f>
        <v>800000.000000002</v>
      </c>
      <c r="I256" s="7" t="n">
        <f aca="false">G256+H256</f>
        <v>2800000.00000001</v>
      </c>
      <c r="J256" s="7" t="n">
        <f aca="false">D256</f>
        <v>27.705061446644</v>
      </c>
      <c r="K256" s="7" t="n">
        <f aca="false">K255*(1+(B$13/12))</f>
        <v>5945.94240826955</v>
      </c>
      <c r="L256" s="7" t="n">
        <f aca="false">K256+J256</f>
        <v>5973.6474697162</v>
      </c>
      <c r="M256" s="7" t="n">
        <f aca="false">M255*(1+(B$13/12))</f>
        <v>18625.4715438262</v>
      </c>
      <c r="N256" s="7" t="n">
        <f aca="false">M256-L256</f>
        <v>12651.82407411</v>
      </c>
      <c r="O256" s="12" t="n">
        <f aca="false">12*N256/I256</f>
        <v>0.0542221031747569</v>
      </c>
      <c r="P256" s="12" t="n">
        <f aca="false">O256-B$14</f>
        <v>0.0042221031747569</v>
      </c>
      <c r="Q256" s="7" t="n">
        <f aca="false">K256+C256</f>
        <v>14839.2671326729</v>
      </c>
      <c r="R256" s="7" t="n">
        <f aca="false">R255*(1+(B$13/12))</f>
        <v>18625.4715438262</v>
      </c>
      <c r="S256" s="13" t="n">
        <f aca="false">R256-Q256</f>
        <v>3786.2044111533</v>
      </c>
      <c r="T256" s="7" t="n">
        <f aca="false">SUM(S245:S256)</f>
        <v>44049.7194426836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64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M8" activeCellId="0" sqref="M8"/>
    </sheetView>
  </sheetViews>
  <sheetFormatPr defaultRowHeight="12.8" zeroHeight="false" outlineLevelRow="0" outlineLevelCol="0"/>
  <cols>
    <col collapsed="false" customWidth="true" hidden="false" outlineLevel="0" max="1" min="1" style="6" width="28.45"/>
    <col collapsed="false" customWidth="true" hidden="false" outlineLevel="0" max="2" min="2" style="6" width="15.52"/>
    <col collapsed="false" customWidth="true" hidden="false" outlineLevel="0" max="4" min="3" style="6" width="10.24"/>
    <col collapsed="false" customWidth="true" hidden="false" outlineLevel="0" max="5" min="5" style="6" width="10.77"/>
    <col collapsed="false" customWidth="true" hidden="false" outlineLevel="0" max="6" min="6" style="6" width="13.12"/>
    <col collapsed="false" customWidth="true" hidden="false" outlineLevel="0" max="7" min="7" style="6" width="13.37"/>
    <col collapsed="false" customWidth="true" hidden="false" outlineLevel="0" max="8" min="8" style="6" width="12.19"/>
    <col collapsed="false" customWidth="true" hidden="false" outlineLevel="0" max="9" min="9" style="6" width="13.55"/>
    <col collapsed="false" customWidth="true" hidden="false" outlineLevel="0" max="10" min="10" style="6" width="13.19"/>
    <col collapsed="false" customWidth="true" hidden="false" outlineLevel="0" max="11" min="11" style="6" width="15.43"/>
    <col collapsed="false" customWidth="true" hidden="false" outlineLevel="0" max="12" min="12" style="6" width="10.41"/>
    <col collapsed="false" customWidth="true" hidden="false" outlineLevel="0" max="14" min="13" style="6" width="10.77"/>
    <col collapsed="false" customWidth="false" hidden="false" outlineLevel="0" max="15" min="15" style="6" width="11.52"/>
    <col collapsed="false" customWidth="true" hidden="false" outlineLevel="0" max="16" min="16" style="6" width="9.57"/>
    <col collapsed="false" customWidth="true" hidden="false" outlineLevel="0" max="17" min="17" style="6" width="11.11"/>
    <col collapsed="false" customWidth="true" hidden="false" outlineLevel="0" max="18" min="18" style="6" width="14.05"/>
    <col collapsed="false" customWidth="true" hidden="false" outlineLevel="0" max="19" min="19" style="6" width="10.34"/>
    <col collapsed="false" customWidth="false" hidden="false" outlineLevel="0" max="21" min="20" style="6" width="11.52"/>
    <col collapsed="false" customWidth="true" hidden="false" outlineLevel="0" max="22" min="22" style="6" width="12.04"/>
    <col collapsed="false" customWidth="false" hidden="false" outlineLevel="0" max="1022" min="23" style="6" width="11.52"/>
    <col collapsed="false" customWidth="false" hidden="false" outlineLevel="0" max="1025" min="1023" style="0" width="11.52"/>
  </cols>
  <sheetData>
    <row r="1" customFormat="false" ht="12.8" hidden="false" customHeight="false" outlineLevel="0" collapsed="false">
      <c r="K1" s="14"/>
      <c r="L1" s="14"/>
      <c r="M1" s="0"/>
    </row>
    <row r="2" customFormat="false" ht="12.8" hidden="false" customHeight="false" outlineLevel="0" collapsed="false">
      <c r="A2" s="6" t="s">
        <v>60</v>
      </c>
      <c r="B2" s="15" t="n">
        <v>2000000</v>
      </c>
      <c r="K2" s="14"/>
      <c r="L2" s="16"/>
      <c r="M2" s="0"/>
    </row>
    <row r="3" customFormat="false" ht="12.8" hidden="false" customHeight="false" outlineLevel="0" collapsed="false">
      <c r="A3" s="6" t="s">
        <v>64</v>
      </c>
      <c r="B3" s="17" t="n">
        <v>0.04</v>
      </c>
      <c r="K3" s="14"/>
      <c r="L3" s="16"/>
      <c r="M3" s="0"/>
    </row>
    <row r="4" customFormat="false" ht="12.8" hidden="false" customHeight="false" outlineLevel="0" collapsed="false">
      <c r="A4" s="6" t="s">
        <v>91</v>
      </c>
      <c r="B4" s="15" t="n">
        <f aca="false">B2*0.25</f>
        <v>500000</v>
      </c>
      <c r="K4" s="14"/>
      <c r="L4" s="14"/>
      <c r="M4" s="0"/>
    </row>
    <row r="5" customFormat="false" ht="12.8" hidden="false" customHeight="false" outlineLevel="0" collapsed="false">
      <c r="A5" s="6" t="s">
        <v>92</v>
      </c>
      <c r="B5" s="17" t="n">
        <v>0.02</v>
      </c>
      <c r="C5" s="6" t="s">
        <v>93</v>
      </c>
      <c r="K5" s="14"/>
      <c r="L5" s="14"/>
      <c r="M5" s="0"/>
    </row>
    <row r="6" customFormat="false" ht="12.8" hidden="false" customHeight="false" outlineLevel="0" collapsed="false">
      <c r="A6" s="6" t="s">
        <v>66</v>
      </c>
      <c r="B6" s="17" t="n">
        <v>0.9</v>
      </c>
      <c r="L6" s="0"/>
    </row>
    <row r="7" customFormat="false" ht="12.8" hidden="false" customHeight="false" outlineLevel="0" collapsed="false">
      <c r="A7" s="6" t="s">
        <v>94</v>
      </c>
      <c r="B7" s="8" t="n">
        <v>15425</v>
      </c>
      <c r="C7" s="6" t="s">
        <v>95</v>
      </c>
    </row>
    <row r="8" customFormat="false" ht="12.8" hidden="false" customHeight="false" outlineLevel="0" collapsed="false">
      <c r="A8" s="6" t="s">
        <v>62</v>
      </c>
      <c r="B8" s="7" t="n">
        <f aca="false">B2/B7</f>
        <v>129.659643435981</v>
      </c>
    </row>
    <row r="9" customFormat="false" ht="12.8" hidden="false" customHeight="false" outlineLevel="0" collapsed="false">
      <c r="A9" s="6" t="s">
        <v>28</v>
      </c>
      <c r="B9" s="7" t="n">
        <f aca="false">B2*0.75</f>
        <v>1500000</v>
      </c>
    </row>
    <row r="10" customFormat="false" ht="12.8" hidden="false" customHeight="false" outlineLevel="0" collapsed="false">
      <c r="A10" s="6" t="s">
        <v>63</v>
      </c>
      <c r="B10" s="7" t="n">
        <f aca="false">B2-B9</f>
        <v>500000</v>
      </c>
    </row>
    <row r="11" customFormat="false" ht="12.8" hidden="false" customHeight="false" outlineLevel="0" collapsed="false">
      <c r="A11" s="6" t="s">
        <v>65</v>
      </c>
      <c r="B11" s="7" t="n">
        <v>13900</v>
      </c>
      <c r="C11" s="6" t="s">
        <v>96</v>
      </c>
    </row>
    <row r="12" customFormat="false" ht="12.8" hidden="false" customHeight="false" outlineLevel="0" collapsed="false">
      <c r="A12" s="6" t="s">
        <v>67</v>
      </c>
      <c r="B12" s="7" t="n">
        <f aca="false">B11*B6</f>
        <v>12510</v>
      </c>
    </row>
    <row r="13" customFormat="false" ht="12.8" hidden="false" customHeight="false" outlineLevel="0" collapsed="false">
      <c r="A13" s="6" t="s">
        <v>68</v>
      </c>
      <c r="B13" s="9" t="n">
        <f aca="false">1.54/5.36</f>
        <v>0.287313432835821</v>
      </c>
      <c r="C13" s="6" t="s">
        <v>9</v>
      </c>
    </row>
    <row r="14" customFormat="false" ht="12.8" hidden="false" customHeight="false" outlineLevel="0" collapsed="false">
      <c r="A14" s="6" t="s">
        <v>69</v>
      </c>
      <c r="B14" s="7" t="n">
        <f aca="false">B11*B13</f>
        <v>3993.65671641791</v>
      </c>
      <c r="C14" s="6" t="s">
        <v>70</v>
      </c>
    </row>
    <row r="15" customFormat="false" ht="12.8" hidden="false" customHeight="false" outlineLevel="0" collapsed="false">
      <c r="A15" s="6" t="s">
        <v>71</v>
      </c>
      <c r="B15" s="9" t="n">
        <v>0.02</v>
      </c>
    </row>
    <row r="16" customFormat="false" ht="12.8" hidden="false" customHeight="false" outlineLevel="0" collapsed="false">
      <c r="A16" s="6" t="s">
        <v>97</v>
      </c>
      <c r="B16" s="7" t="n">
        <v>20000</v>
      </c>
    </row>
    <row r="17" customFormat="false" ht="12.8" hidden="false" customHeight="false" outlineLevel="0" collapsed="false">
      <c r="A17" s="6" t="s">
        <v>98</v>
      </c>
      <c r="B17" s="7" t="n">
        <f aca="false">B16+B10+B4</f>
        <v>1020000</v>
      </c>
    </row>
    <row r="18" customFormat="false" ht="12.8" hidden="false" customHeight="false" outlineLevel="0" collapsed="false">
      <c r="A18" s="6" t="s">
        <v>99</v>
      </c>
      <c r="B18" s="7" t="n">
        <f aca="false">B17/4</f>
        <v>255000</v>
      </c>
    </row>
    <row r="19" customFormat="false" ht="12.8" hidden="false" customHeight="false" outlineLevel="0" collapsed="false">
      <c r="A19" s="6" t="s">
        <v>100</v>
      </c>
      <c r="B19" s="7" t="n">
        <f aca="false">B17/10</f>
        <v>102000</v>
      </c>
    </row>
    <row r="20" customFormat="false" ht="12.8" hidden="false" customHeight="false" outlineLevel="0" collapsed="false">
      <c r="A20" s="6" t="s">
        <v>101</v>
      </c>
      <c r="B20" s="7" t="n">
        <f aca="false">B17/20</f>
        <v>51000</v>
      </c>
    </row>
    <row r="21" customFormat="false" ht="12.8" hidden="false" customHeight="false" outlineLevel="0" collapsed="false">
      <c r="B21" s="7"/>
    </row>
    <row r="22" customFormat="false" ht="12.8" hidden="false" customHeight="false" outlineLevel="0" collapsed="false">
      <c r="A22" s="6" t="s">
        <v>102</v>
      </c>
      <c r="B22" s="7" t="s">
        <v>103</v>
      </c>
    </row>
    <row r="23" s="18" customFormat="true" ht="27.5" hidden="false" customHeight="true" outlineLevel="0" collapsed="false">
      <c r="B23" s="19"/>
      <c r="AMI23" s="0"/>
      <c r="AMJ23" s="0"/>
    </row>
    <row r="24" customFormat="false" ht="74.05" hidden="false" customHeight="true" outlineLevel="0" collapsed="false">
      <c r="A24" s="10" t="s">
        <v>73</v>
      </c>
      <c r="B24" s="10" t="s">
        <v>74</v>
      </c>
      <c r="C24" s="10" t="s">
        <v>75</v>
      </c>
      <c r="D24" s="10" t="s">
        <v>76</v>
      </c>
      <c r="E24" s="10" t="s">
        <v>77</v>
      </c>
      <c r="F24" s="10" t="s">
        <v>78</v>
      </c>
      <c r="G24" s="10" t="s">
        <v>79</v>
      </c>
      <c r="H24" s="10" t="s">
        <v>80</v>
      </c>
      <c r="I24" s="10" t="s">
        <v>81</v>
      </c>
      <c r="J24" s="10" t="s">
        <v>91</v>
      </c>
      <c r="K24" s="10" t="s">
        <v>104</v>
      </c>
      <c r="L24" s="10" t="s">
        <v>82</v>
      </c>
      <c r="M24" s="10" t="s">
        <v>83</v>
      </c>
      <c r="N24" s="10" t="s">
        <v>57</v>
      </c>
      <c r="O24" s="10" t="s">
        <v>84</v>
      </c>
      <c r="P24" s="10" t="s">
        <v>105</v>
      </c>
      <c r="Q24" s="10" t="s">
        <v>106</v>
      </c>
      <c r="R24" s="10" t="s">
        <v>107</v>
      </c>
      <c r="S24" s="10" t="s">
        <v>108</v>
      </c>
      <c r="T24" s="10" t="s">
        <v>109</v>
      </c>
      <c r="U24" s="10" t="s">
        <v>84</v>
      </c>
      <c r="V24" s="10" t="s">
        <v>89</v>
      </c>
      <c r="W24" s="10" t="s">
        <v>110</v>
      </c>
      <c r="X24" s="10" t="s">
        <v>90</v>
      </c>
    </row>
    <row r="25" customFormat="false" ht="12.8" hidden="false" customHeight="false" outlineLevel="0" collapsed="false">
      <c r="A25" s="11" t="n">
        <v>44287</v>
      </c>
      <c r="B25" s="6" t="n">
        <v>1</v>
      </c>
      <c r="C25" s="7" t="n">
        <f aca="false">-1 *PMT(B$3/12, 240, B$9)</f>
        <v>9089.70493949128</v>
      </c>
      <c r="D25" s="7" t="n">
        <f aca="false">-1 * IPMT(B$3/12, B25, 240, B$9)</f>
        <v>5000</v>
      </c>
      <c r="E25" s="7" t="n">
        <f aca="false">-1 * PPMT(B$3/12, B25, 240, B$9)</f>
        <v>4089.70493949128</v>
      </c>
      <c r="F25" s="7" t="n">
        <f aca="false">D25</f>
        <v>5000</v>
      </c>
      <c r="G25" s="7" t="n">
        <f aca="false">E25+B10</f>
        <v>504089.704939491</v>
      </c>
      <c r="H25" s="7" t="n">
        <f aca="false">B2*B$15/12</f>
        <v>3333.33333333333</v>
      </c>
      <c r="I25" s="7" t="n">
        <f aca="false">G25+H25</f>
        <v>507423.038272825</v>
      </c>
      <c r="J25" s="7" t="n">
        <f aca="false">B$4</f>
        <v>500000</v>
      </c>
      <c r="K25" s="7" t="n">
        <f aca="false">I25+J25</f>
        <v>1007423.03827282</v>
      </c>
      <c r="L25" s="7" t="n">
        <f aca="false">D25</f>
        <v>5000</v>
      </c>
      <c r="M25" s="7" t="n">
        <f aca="false">B$14</f>
        <v>3993.65671641791</v>
      </c>
      <c r="N25" s="7" t="n">
        <f aca="false">M25+L25</f>
        <v>8993.65671641791</v>
      </c>
      <c r="O25" s="7" t="n">
        <v>0</v>
      </c>
      <c r="P25" s="7" t="n">
        <f aca="false">J25*B$5/12</f>
        <v>833.333333333333</v>
      </c>
      <c r="Q25" s="7" t="n">
        <f aca="false">O25-N25+P25</f>
        <v>-8160.32338308458</v>
      </c>
      <c r="R25" s="7" t="n">
        <f aca="false">Q25</f>
        <v>-8160.32338308458</v>
      </c>
      <c r="S25" s="12" t="n">
        <f aca="false">12*Q25/K25</f>
        <v>-0.0972023438781988</v>
      </c>
      <c r="T25" s="7" t="n">
        <f aca="false">M25+C25</f>
        <v>13083.3616559092</v>
      </c>
      <c r="U25" s="7" t="n">
        <f aca="false">O25</f>
        <v>0</v>
      </c>
      <c r="V25" s="13" t="n">
        <f aca="false">U25-T25</f>
        <v>-13083.3616559092</v>
      </c>
      <c r="W25" s="13" t="n">
        <f aca="false">V25</f>
        <v>-13083.3616559092</v>
      </c>
    </row>
    <row r="26" customFormat="false" ht="12.8" hidden="false" customHeight="false" outlineLevel="0" collapsed="false">
      <c r="A26" s="11" t="n">
        <f aca="false">A25+ORG.OPENOFFICE.DAYSINMONTH(A25)</f>
        <v>44317</v>
      </c>
      <c r="B26" s="6" t="n">
        <f aca="false">B25+1</f>
        <v>2</v>
      </c>
      <c r="C26" s="7" t="n">
        <f aca="false">-1 *PMT(B$3/12, 240, B$9)</f>
        <v>9089.70493949128</v>
      </c>
      <c r="D26" s="7" t="n">
        <f aca="false">-1 * IPMT(B$3/12, B26, 240, B$9)</f>
        <v>4986.3676502017</v>
      </c>
      <c r="E26" s="7" t="n">
        <f aca="false">-1 * PPMT(B$3/12, B26, 240, B$9)</f>
        <v>4103.33728928959</v>
      </c>
      <c r="F26" s="7" t="n">
        <f aca="false">F25+D26</f>
        <v>9986.3676502017</v>
      </c>
      <c r="G26" s="7" t="n">
        <f aca="false">E26+G25</f>
        <v>508193.042228781</v>
      </c>
      <c r="H26" s="7" t="n">
        <f aca="false">H25+B$2*B$15/12</f>
        <v>6666.66666666667</v>
      </c>
      <c r="I26" s="7" t="n">
        <f aca="false">G26+H26</f>
        <v>514859.708895448</v>
      </c>
      <c r="J26" s="7" t="n">
        <f aca="false">B$4</f>
        <v>500000</v>
      </c>
      <c r="K26" s="7" t="n">
        <f aca="false">I26+J26</f>
        <v>1014859.70889545</v>
      </c>
      <c r="L26" s="7" t="n">
        <f aca="false">D26</f>
        <v>4986.3676502017</v>
      </c>
      <c r="M26" s="7" t="n">
        <f aca="false">M25*(1+(B$15/12))</f>
        <v>4000.31281094527</v>
      </c>
      <c r="N26" s="7" t="n">
        <f aca="false">M26+L26</f>
        <v>8986.68046114697</v>
      </c>
      <c r="O26" s="7" t="n">
        <f aca="false">O25*(1+(B$15/12))</f>
        <v>0</v>
      </c>
      <c r="P26" s="7" t="n">
        <f aca="false">J26*B$5/12</f>
        <v>833.333333333333</v>
      </c>
      <c r="Q26" s="7" t="n">
        <f aca="false">O26-N26+P26</f>
        <v>-8153.34712781364</v>
      </c>
      <c r="R26" s="7" t="n">
        <f aca="false">R25+Q26</f>
        <v>-16313.6705108982</v>
      </c>
      <c r="S26" s="12" t="n">
        <f aca="false">12*Q26/K26</f>
        <v>-0.0964075770041663</v>
      </c>
      <c r="T26" s="7" t="n">
        <f aca="false">M26+C26</f>
        <v>13090.0177504366</v>
      </c>
      <c r="U26" s="7" t="n">
        <f aca="false">O26</f>
        <v>0</v>
      </c>
      <c r="V26" s="13" t="n">
        <f aca="false">U26-T26</f>
        <v>-13090.0177504366</v>
      </c>
      <c r="W26" s="13" t="n">
        <f aca="false">W25+V26</f>
        <v>-26173.3794063457</v>
      </c>
    </row>
    <row r="27" customFormat="false" ht="12.8" hidden="false" customHeight="false" outlineLevel="0" collapsed="false">
      <c r="A27" s="11" t="n">
        <f aca="false">A26+ORG.OPENOFFICE.DAYSINMONTH(A26)</f>
        <v>44348</v>
      </c>
      <c r="B27" s="6" t="n">
        <f aca="false">B26+1</f>
        <v>3</v>
      </c>
      <c r="C27" s="7" t="n">
        <f aca="false">-1 *PMT(B$3/12, 240, B$9)</f>
        <v>9089.70493949128</v>
      </c>
      <c r="D27" s="7" t="n">
        <f aca="false">-1 * IPMT(B$3/12, B27, 240, B$9)</f>
        <v>4972.6898592374</v>
      </c>
      <c r="E27" s="7" t="n">
        <f aca="false">-1 * PPMT(B$3/12, B27, 240, B$9)</f>
        <v>4117.01508025389</v>
      </c>
      <c r="F27" s="7" t="n">
        <f aca="false">F26+D27</f>
        <v>14959.0575094391</v>
      </c>
      <c r="G27" s="7" t="n">
        <f aca="false">E27+G26</f>
        <v>512310.057309035</v>
      </c>
      <c r="H27" s="7" t="n">
        <f aca="false">H26+B$2*B$15/12</f>
        <v>10000</v>
      </c>
      <c r="I27" s="7" t="n">
        <f aca="false">G27+H27</f>
        <v>522310.057309035</v>
      </c>
      <c r="J27" s="7" t="n">
        <f aca="false">B$4</f>
        <v>500000</v>
      </c>
      <c r="K27" s="7" t="n">
        <f aca="false">I27+J27</f>
        <v>1022310.05730903</v>
      </c>
      <c r="L27" s="7" t="n">
        <f aca="false">D27</f>
        <v>4972.6898592374</v>
      </c>
      <c r="M27" s="7" t="n">
        <f aca="false">M26*(1+(B$15/12))</f>
        <v>4006.97999896352</v>
      </c>
      <c r="N27" s="7" t="n">
        <f aca="false">M27+L27</f>
        <v>8979.66985820091</v>
      </c>
      <c r="O27" s="7" t="n">
        <f aca="false">B$12</f>
        <v>12510</v>
      </c>
      <c r="P27" s="7" t="n">
        <f aca="false">J27*B$5/12</f>
        <v>833.333333333333</v>
      </c>
      <c r="Q27" s="7" t="n">
        <f aca="false">O27-N27+P27</f>
        <v>4363.66347513242</v>
      </c>
      <c r="R27" s="7" t="n">
        <f aca="false">R26+Q27</f>
        <v>-11950.0070357658</v>
      </c>
      <c r="S27" s="12" t="n">
        <f aca="false">12*Q27/K27</f>
        <v>0.0512212134931193</v>
      </c>
      <c r="T27" s="7" t="n">
        <f aca="false">M27+C27</f>
        <v>13096.6849384548</v>
      </c>
      <c r="U27" s="7" t="n">
        <f aca="false">O27</f>
        <v>12510</v>
      </c>
      <c r="V27" s="13" t="n">
        <f aca="false">U27-T27</f>
        <v>-586.684938454797</v>
      </c>
      <c r="W27" s="13" t="n">
        <f aca="false">W26+V27</f>
        <v>-26760.0643448005</v>
      </c>
    </row>
    <row r="28" customFormat="false" ht="12.8" hidden="false" customHeight="false" outlineLevel="0" collapsed="false">
      <c r="A28" s="11" t="n">
        <f aca="false">A27+ORG.OPENOFFICE.DAYSINMONTH(A27)</f>
        <v>44378</v>
      </c>
      <c r="B28" s="6" t="n">
        <f aca="false">B27+1</f>
        <v>4</v>
      </c>
      <c r="C28" s="7" t="n">
        <f aca="false">-1 *PMT(B$3/12, 240, B$9)</f>
        <v>9089.70493949128</v>
      </c>
      <c r="D28" s="7" t="n">
        <f aca="false">-1 * IPMT(B$3/12, B28, 240, B$9)</f>
        <v>4958.96647563655</v>
      </c>
      <c r="E28" s="7" t="n">
        <f aca="false">-1 * PPMT(B$3/12, B28, 240, B$9)</f>
        <v>4130.73846385473</v>
      </c>
      <c r="F28" s="7" t="n">
        <f aca="false">F27+D28</f>
        <v>19918.0239850756</v>
      </c>
      <c r="G28" s="7" t="n">
        <f aca="false">E28+G27</f>
        <v>516440.795772889</v>
      </c>
      <c r="H28" s="7" t="n">
        <f aca="false">H27+B$2*B$15/12</f>
        <v>13333.3333333333</v>
      </c>
      <c r="I28" s="7" t="n">
        <f aca="false">G28+H28</f>
        <v>529774.129106223</v>
      </c>
      <c r="J28" s="7" t="n">
        <f aca="false">B$4</f>
        <v>500000</v>
      </c>
      <c r="K28" s="7" t="n">
        <f aca="false">I28+J28</f>
        <v>1029774.12910622</v>
      </c>
      <c r="L28" s="7" t="n">
        <f aca="false">D28</f>
        <v>4958.96647563655</v>
      </c>
      <c r="M28" s="7" t="n">
        <f aca="false">M27*(1+(B$15/12))</f>
        <v>4013.65829896179</v>
      </c>
      <c r="N28" s="7" t="n">
        <f aca="false">M28+L28</f>
        <v>8972.62477459834</v>
      </c>
      <c r="O28" s="7" t="n">
        <f aca="false">O27*(1+(B$15/12))</f>
        <v>12530.85</v>
      </c>
      <c r="P28" s="7" t="n">
        <f aca="false">J28*B$5/12</f>
        <v>833.333333333333</v>
      </c>
      <c r="Q28" s="7" t="n">
        <f aca="false">O28-N28+P28</f>
        <v>4391.558558735</v>
      </c>
      <c r="R28" s="7" t="n">
        <f aca="false">R27+Q28</f>
        <v>-7558.4484770308</v>
      </c>
      <c r="S28" s="12" t="n">
        <f aca="false">12*Q28/K28</f>
        <v>0.0511750113110328</v>
      </c>
      <c r="T28" s="7" t="n">
        <f aca="false">M28+C28</f>
        <v>13103.3632384531</v>
      </c>
      <c r="U28" s="7" t="n">
        <f aca="false">O28</f>
        <v>12530.85</v>
      </c>
      <c r="V28" s="13" t="n">
        <f aca="false">U28-T28</f>
        <v>-572.51323845307</v>
      </c>
      <c r="W28" s="13" t="n">
        <f aca="false">W27+V28</f>
        <v>-27332.5775832536</v>
      </c>
    </row>
    <row r="29" customFormat="false" ht="12.8" hidden="false" customHeight="false" outlineLevel="0" collapsed="false">
      <c r="A29" s="11" t="n">
        <f aca="false">A28+ORG.OPENOFFICE.DAYSINMONTH(A28)</f>
        <v>44409</v>
      </c>
      <c r="B29" s="6" t="n">
        <f aca="false">B28+1</f>
        <v>5</v>
      </c>
      <c r="C29" s="7" t="n">
        <f aca="false">-1 *PMT(B$3/12, 240, B$9)</f>
        <v>9089.70493949128</v>
      </c>
      <c r="D29" s="7" t="n">
        <f aca="false">-1 * IPMT(B$3/12, B29, 240, B$9)</f>
        <v>4945.1973474237</v>
      </c>
      <c r="E29" s="7" t="n">
        <f aca="false">-1 * PPMT(B$3/12, B29, 240, B$9)</f>
        <v>4144.50759206758</v>
      </c>
      <c r="F29" s="7" t="n">
        <f aca="false">F28+D29</f>
        <v>24863.2213324993</v>
      </c>
      <c r="G29" s="7" t="n">
        <f aca="false">E29+G28</f>
        <v>520585.303364957</v>
      </c>
      <c r="H29" s="7" t="n">
        <f aca="false">H28+B$2*B$15/12</f>
        <v>16666.6666666667</v>
      </c>
      <c r="I29" s="7" t="n">
        <f aca="false">G29+H29</f>
        <v>537251.970031624</v>
      </c>
      <c r="J29" s="7" t="n">
        <f aca="false">B$4</f>
        <v>500000</v>
      </c>
      <c r="K29" s="7" t="n">
        <f aca="false">I29+J29</f>
        <v>1037251.97003162</v>
      </c>
      <c r="L29" s="7" t="n">
        <f aca="false">D29</f>
        <v>4945.1973474237</v>
      </c>
      <c r="M29" s="7" t="n">
        <f aca="false">M28*(1+(B$15/12))</f>
        <v>4020.34772946006</v>
      </c>
      <c r="N29" s="7" t="n">
        <f aca="false">M29+L29</f>
        <v>8965.54507688376</v>
      </c>
      <c r="O29" s="7" t="n">
        <f aca="false">O28*(1+(B$15/12))</f>
        <v>12551.73475</v>
      </c>
      <c r="P29" s="7" t="n">
        <f aca="false">J29*B$5/12</f>
        <v>833.333333333333</v>
      </c>
      <c r="Q29" s="7" t="n">
        <f aca="false">O29-N29+P29</f>
        <v>4419.52300644958</v>
      </c>
      <c r="R29" s="7" t="n">
        <f aca="false">R28+Q29</f>
        <v>-3138.92547058122</v>
      </c>
      <c r="S29" s="12" t="n">
        <f aca="false">12*Q29/K29</f>
        <v>0.051129597831256</v>
      </c>
      <c r="T29" s="7" t="n">
        <f aca="false">M29+C29</f>
        <v>13110.0526689513</v>
      </c>
      <c r="U29" s="7" t="n">
        <f aca="false">O29</f>
        <v>12551.73475</v>
      </c>
      <c r="V29" s="13" t="n">
        <f aca="false">U29-T29</f>
        <v>-558.317918951338</v>
      </c>
      <c r="W29" s="13" t="n">
        <f aca="false">W28+V29</f>
        <v>-27890.8955022049</v>
      </c>
    </row>
    <row r="30" customFormat="false" ht="12.8" hidden="false" customHeight="false" outlineLevel="0" collapsed="false">
      <c r="A30" s="11" t="n">
        <f aca="false">A29+ORG.OPENOFFICE.DAYSINMONTH(A29)</f>
        <v>44440</v>
      </c>
      <c r="B30" s="6" t="n">
        <f aca="false">B29+1</f>
        <v>6</v>
      </c>
      <c r="C30" s="7" t="n">
        <f aca="false">-1 *PMT(B$3/12, 240, B$9)</f>
        <v>9089.70493949128</v>
      </c>
      <c r="D30" s="7" t="n">
        <f aca="false">-1 * IPMT(B$3/12, B30, 240, B$9)</f>
        <v>4931.38232211681</v>
      </c>
      <c r="E30" s="7" t="n">
        <f aca="false">-1 * PPMT(B$3/12, B30, 240, B$9)</f>
        <v>4158.32261737447</v>
      </c>
      <c r="F30" s="7" t="n">
        <f aca="false">F29+D30</f>
        <v>29794.6036546161</v>
      </c>
      <c r="G30" s="7" t="n">
        <f aca="false">E30+G29</f>
        <v>524743.625982331</v>
      </c>
      <c r="H30" s="7" t="n">
        <f aca="false">H29+B$2*B$15/12</f>
        <v>20000</v>
      </c>
      <c r="I30" s="7" t="n">
        <f aca="false">G30+H30</f>
        <v>544743.625982331</v>
      </c>
      <c r="J30" s="7" t="n">
        <f aca="false">B$4</f>
        <v>500000</v>
      </c>
      <c r="K30" s="7" t="n">
        <f aca="false">I30+J30</f>
        <v>1044743.62598233</v>
      </c>
      <c r="L30" s="7" t="n">
        <f aca="false">D30</f>
        <v>4931.38232211681</v>
      </c>
      <c r="M30" s="7" t="n">
        <f aca="false">M29*(1+(B$15/12))</f>
        <v>4027.04830900916</v>
      </c>
      <c r="N30" s="7" t="n">
        <f aca="false">M30+L30</f>
        <v>8958.43063112597</v>
      </c>
      <c r="O30" s="7" t="n">
        <f aca="false">O29*(1+(B$15/12))</f>
        <v>12572.6543079167</v>
      </c>
      <c r="P30" s="7" t="n">
        <f aca="false">J30*B$5/12</f>
        <v>833.333333333333</v>
      </c>
      <c r="Q30" s="7" t="n">
        <f aca="false">O30-N30+P30</f>
        <v>4447.55701012404</v>
      </c>
      <c r="R30" s="7" t="n">
        <f aca="false">R29+Q30</f>
        <v>1308.63153954281</v>
      </c>
      <c r="S30" s="12" t="n">
        <f aca="false">12*Q30/K30</f>
        <v>0.0510849578730917</v>
      </c>
      <c r="T30" s="7" t="n">
        <f aca="false">M30+C30</f>
        <v>13116.7532485004</v>
      </c>
      <c r="U30" s="7" t="n">
        <f aca="false">O30</f>
        <v>12572.6543079167</v>
      </c>
      <c r="V30" s="13" t="n">
        <f aca="false">U30-T30</f>
        <v>-544.09894058377</v>
      </c>
      <c r="W30" s="13" t="n">
        <f aca="false">W29+V30</f>
        <v>-28434.9944427887</v>
      </c>
    </row>
    <row r="31" customFormat="false" ht="12.8" hidden="false" customHeight="false" outlineLevel="0" collapsed="false">
      <c r="A31" s="11" t="n">
        <f aca="false">A30+ORG.OPENOFFICE.DAYSINMONTH(A30)</f>
        <v>44470</v>
      </c>
      <c r="B31" s="6" t="n">
        <f aca="false">B30+1</f>
        <v>7</v>
      </c>
      <c r="C31" s="7" t="n">
        <f aca="false">-1 *PMT(B$3/12, 240, B$9)</f>
        <v>9089.70493949128</v>
      </c>
      <c r="D31" s="7" t="n">
        <f aca="false">-1 * IPMT(B$3/12, B31, 240, B$9)</f>
        <v>4917.52124672556</v>
      </c>
      <c r="E31" s="7" t="n">
        <f aca="false">-1 * PPMT(B$3/12, B31, 240, B$9)</f>
        <v>4172.18369276572</v>
      </c>
      <c r="F31" s="7" t="n">
        <f aca="false">F30+D31</f>
        <v>34712.1249013417</v>
      </c>
      <c r="G31" s="7" t="n">
        <f aca="false">E31+G30</f>
        <v>528915.809675097</v>
      </c>
      <c r="H31" s="7" t="n">
        <f aca="false">H30+B$2*B$15/12</f>
        <v>23333.3333333333</v>
      </c>
      <c r="I31" s="7" t="n">
        <f aca="false">G31+H31</f>
        <v>552249.143008431</v>
      </c>
      <c r="J31" s="7" t="n">
        <f aca="false">B$4</f>
        <v>500000</v>
      </c>
      <c r="K31" s="7" t="n">
        <f aca="false">I31+J31</f>
        <v>1052249.14300843</v>
      </c>
      <c r="L31" s="7" t="n">
        <f aca="false">D31</f>
        <v>4917.52124672556</v>
      </c>
      <c r="M31" s="7" t="n">
        <f aca="false">M30*(1+(B$15/12))</f>
        <v>4033.76005619084</v>
      </c>
      <c r="N31" s="7" t="n">
        <f aca="false">M31+L31</f>
        <v>8951.2813029164</v>
      </c>
      <c r="O31" s="7" t="n">
        <f aca="false">O30*(1+(B$15/12))</f>
        <v>12593.6087317632</v>
      </c>
      <c r="P31" s="7" t="n">
        <f aca="false">J31*B$5/12</f>
        <v>833.333333333333</v>
      </c>
      <c r="Q31" s="7" t="n">
        <f aca="false">O31-N31+P31</f>
        <v>4475.66076218013</v>
      </c>
      <c r="R31" s="7" t="n">
        <f aca="false">R30+Q31</f>
        <v>5784.29230172294</v>
      </c>
      <c r="S31" s="12" t="n">
        <f aca="false">12*Q31/K31</f>
        <v>0.051041076633817</v>
      </c>
      <c r="T31" s="7" t="n">
        <f aca="false">M31+C31</f>
        <v>13123.4649956821</v>
      </c>
      <c r="U31" s="7" t="n">
        <f aca="false">O31</f>
        <v>12593.6087317632</v>
      </c>
      <c r="V31" s="13" t="n">
        <f aca="false">U31-T31</f>
        <v>-529.856263918926</v>
      </c>
      <c r="W31" s="13" t="n">
        <f aca="false">W30+V31</f>
        <v>-28964.8507067076</v>
      </c>
    </row>
    <row r="32" customFormat="false" ht="12.8" hidden="false" customHeight="false" outlineLevel="0" collapsed="false">
      <c r="A32" s="11" t="n">
        <f aca="false">A31+ORG.OPENOFFICE.DAYSINMONTH(A31)</f>
        <v>44501</v>
      </c>
      <c r="B32" s="6" t="n">
        <f aca="false">B31+1</f>
        <v>8</v>
      </c>
      <c r="C32" s="7" t="n">
        <f aca="false">-1 *PMT(B$3/12, 240, B$9)</f>
        <v>9089.70493949128</v>
      </c>
      <c r="D32" s="7" t="n">
        <f aca="false">-1 * IPMT(B$3/12, B32, 240, B$9)</f>
        <v>4903.61396774967</v>
      </c>
      <c r="E32" s="7" t="n">
        <f aca="false">-1 * PPMT(B$3/12, B32, 240, B$9)</f>
        <v>4186.09097174161</v>
      </c>
      <c r="F32" s="7" t="n">
        <f aca="false">F31+D32</f>
        <v>39615.7388690914</v>
      </c>
      <c r="G32" s="7" t="n">
        <f aca="false">E32+G31</f>
        <v>533101.900646839</v>
      </c>
      <c r="H32" s="7" t="n">
        <f aca="false">H31+B$2*B$15/12</f>
        <v>26666.6666666667</v>
      </c>
      <c r="I32" s="7" t="n">
        <f aca="false">G32+H32</f>
        <v>559768.567313505</v>
      </c>
      <c r="J32" s="7" t="n">
        <f aca="false">B$4</f>
        <v>500000</v>
      </c>
      <c r="K32" s="7" t="n">
        <f aca="false">I32+J32</f>
        <v>1059768.56731351</v>
      </c>
      <c r="L32" s="7" t="n">
        <f aca="false">D32</f>
        <v>4903.61396774967</v>
      </c>
      <c r="M32" s="7" t="n">
        <f aca="false">M31*(1+(B$15/12))</f>
        <v>4040.48298961783</v>
      </c>
      <c r="N32" s="7" t="n">
        <f aca="false">M32+L32</f>
        <v>8944.0969573675</v>
      </c>
      <c r="O32" s="7" t="n">
        <f aca="false">O31*(1+(B$15/12))</f>
        <v>12614.5980796495</v>
      </c>
      <c r="P32" s="7" t="n">
        <f aca="false">J32*B$5/12</f>
        <v>833.333333333333</v>
      </c>
      <c r="Q32" s="7" t="n">
        <f aca="false">O32-N32+P32</f>
        <v>4503.8344556153</v>
      </c>
      <c r="R32" s="7" t="n">
        <f aca="false">R31+Q32</f>
        <v>10288.1267573382</v>
      </c>
      <c r="S32" s="12" t="n">
        <f aca="false">12*Q32/K32</f>
        <v>0.0509979396769517</v>
      </c>
      <c r="T32" s="7" t="n">
        <f aca="false">M32+C32</f>
        <v>13130.1879291091</v>
      </c>
      <c r="U32" s="7" t="n">
        <f aca="false">O32</f>
        <v>12614.5980796495</v>
      </c>
      <c r="V32" s="13" t="n">
        <f aca="false">U32-T32</f>
        <v>-515.589849459637</v>
      </c>
      <c r="W32" s="13" t="n">
        <f aca="false">W31+V32</f>
        <v>-29480.4405561673</v>
      </c>
    </row>
    <row r="33" customFormat="false" ht="12.8" hidden="false" customHeight="false" outlineLevel="0" collapsed="false">
      <c r="A33" s="11" t="n">
        <f aca="false">A32+ORG.OPENOFFICE.DAYSINMONTH(A32)</f>
        <v>44531</v>
      </c>
      <c r="B33" s="6" t="n">
        <f aca="false">B32+1</f>
        <v>9</v>
      </c>
      <c r="C33" s="7" t="n">
        <f aca="false">-1 *PMT(B$3/12, 240, B$9)</f>
        <v>9089.70493949128</v>
      </c>
      <c r="D33" s="7" t="n">
        <f aca="false">-1 * IPMT(B$3/12, B33, 240, B$9)</f>
        <v>4889.6603311772</v>
      </c>
      <c r="E33" s="7" t="n">
        <f aca="false">-1 * PPMT(B$3/12, B33, 240, B$9)</f>
        <v>4200.04460831408</v>
      </c>
      <c r="F33" s="7" t="n">
        <f aca="false">F32+D33</f>
        <v>44505.3992002686</v>
      </c>
      <c r="G33" s="7" t="n">
        <f aca="false">E33+G32</f>
        <v>537301.945255153</v>
      </c>
      <c r="H33" s="7" t="n">
        <f aca="false">H32+B$2*B$15/12</f>
        <v>30000</v>
      </c>
      <c r="I33" s="7" t="n">
        <f aca="false">G33+H33</f>
        <v>567301.945255153</v>
      </c>
      <c r="J33" s="7" t="n">
        <f aca="false">B$4</f>
        <v>500000</v>
      </c>
      <c r="K33" s="7" t="n">
        <f aca="false">I33+J33</f>
        <v>1067301.94525515</v>
      </c>
      <c r="L33" s="7" t="n">
        <f aca="false">D33</f>
        <v>4889.6603311772</v>
      </c>
      <c r="M33" s="7" t="n">
        <f aca="false">M32*(1+(B$15/12))</f>
        <v>4047.21712793386</v>
      </c>
      <c r="N33" s="7" t="n">
        <f aca="false">M33+L33</f>
        <v>8936.87745911106</v>
      </c>
      <c r="O33" s="7" t="n">
        <f aca="false">O32*(1+(B$15/12))</f>
        <v>12635.6224097822</v>
      </c>
      <c r="P33" s="7" t="n">
        <f aca="false">J33*B$5/12</f>
        <v>833.333333333333</v>
      </c>
      <c r="Q33" s="7" t="n">
        <f aca="false">O33-N33+P33</f>
        <v>4532.0782840045</v>
      </c>
      <c r="R33" s="7" t="n">
        <f aca="false">R32+Q33</f>
        <v>14820.2050413427</v>
      </c>
      <c r="S33" s="12" t="n">
        <f aca="false">12*Q33/K33</f>
        <v>0.0509555329209603</v>
      </c>
      <c r="T33" s="7" t="n">
        <f aca="false">M33+C33</f>
        <v>13136.9220674251</v>
      </c>
      <c r="U33" s="7" t="n">
        <f aca="false">O33</f>
        <v>12635.6224097822</v>
      </c>
      <c r="V33" s="13" t="n">
        <f aca="false">U33-T33</f>
        <v>-501.299657642918</v>
      </c>
      <c r="W33" s="13" t="n">
        <f aca="false">W32+V33</f>
        <v>-29981.7402138102</v>
      </c>
    </row>
    <row r="34" customFormat="false" ht="12.8" hidden="false" customHeight="false" outlineLevel="0" collapsed="false">
      <c r="A34" s="11" t="n">
        <f aca="false">A33+ORG.OPENOFFICE.DAYSINMONTH(A33)</f>
        <v>44562</v>
      </c>
      <c r="B34" s="6" t="n">
        <f aca="false">B33+1</f>
        <v>10</v>
      </c>
      <c r="C34" s="7" t="n">
        <f aca="false">-1 *PMT(B$3/12, 240, B$9)</f>
        <v>9089.70493949128</v>
      </c>
      <c r="D34" s="7" t="n">
        <f aca="false">-1 * IPMT(B$3/12, B34, 240, B$9)</f>
        <v>4875.66018248282</v>
      </c>
      <c r="E34" s="7" t="n">
        <f aca="false">-1 * PPMT(B$3/12, B34, 240, B$9)</f>
        <v>4214.04475700846</v>
      </c>
      <c r="F34" s="7" t="n">
        <f aca="false">F33+D34</f>
        <v>49381.0593827514</v>
      </c>
      <c r="G34" s="7" t="n">
        <f aca="false">E34+G33</f>
        <v>541515.990012161</v>
      </c>
      <c r="H34" s="7" t="n">
        <f aca="false">H33+B$2*B$15/12</f>
        <v>33333.3333333333</v>
      </c>
      <c r="I34" s="7" t="n">
        <f aca="false">G34+H34</f>
        <v>574849.323345495</v>
      </c>
      <c r="J34" s="7" t="n">
        <f aca="false">B$4</f>
        <v>500000</v>
      </c>
      <c r="K34" s="7" t="n">
        <f aca="false">I34+J34</f>
        <v>1074849.32334549</v>
      </c>
      <c r="L34" s="7" t="n">
        <f aca="false">D34</f>
        <v>4875.66018248282</v>
      </c>
      <c r="M34" s="7" t="n">
        <f aca="false">M33*(1+(B$15/12))</f>
        <v>4053.96248981375</v>
      </c>
      <c r="N34" s="7" t="n">
        <f aca="false">M34+L34</f>
        <v>8929.62267229657</v>
      </c>
      <c r="O34" s="7" t="n">
        <f aca="false">O33*(1+(B$15/12))</f>
        <v>12656.6817804652</v>
      </c>
      <c r="P34" s="7" t="n">
        <f aca="false">J34*B$5/12</f>
        <v>833.333333333333</v>
      </c>
      <c r="Q34" s="7" t="n">
        <f aca="false">O34-N34+P34</f>
        <v>4560.39244150196</v>
      </c>
      <c r="R34" s="7" t="n">
        <f aca="false">R33+Q34</f>
        <v>19380.5974828447</v>
      </c>
      <c r="S34" s="12" t="n">
        <f aca="false">12*Q34/K34</f>
        <v>0.0509138426283709</v>
      </c>
      <c r="T34" s="7" t="n">
        <f aca="false">M34+C34</f>
        <v>13143.667429305</v>
      </c>
      <c r="U34" s="7" t="n">
        <f aca="false">O34</f>
        <v>12656.6817804652</v>
      </c>
      <c r="V34" s="13" t="n">
        <f aca="false">U34-T34</f>
        <v>-486.985648839836</v>
      </c>
      <c r="W34" s="13" t="n">
        <f aca="false">W33+V34</f>
        <v>-30468.72586265</v>
      </c>
    </row>
    <row r="35" customFormat="false" ht="12.8" hidden="false" customHeight="false" outlineLevel="0" collapsed="false">
      <c r="A35" s="11" t="n">
        <f aca="false">A34+ORG.OPENOFFICE.DAYSINMONTH(A34)</f>
        <v>44593</v>
      </c>
      <c r="B35" s="6" t="n">
        <f aca="false">B34+1</f>
        <v>11</v>
      </c>
      <c r="C35" s="7" t="n">
        <f aca="false">-1 *PMT(B$3/12, 240, B$9)</f>
        <v>9089.70493949128</v>
      </c>
      <c r="D35" s="7" t="n">
        <f aca="false">-1 * IPMT(B$3/12, B35, 240, B$9)</f>
        <v>4861.61336662613</v>
      </c>
      <c r="E35" s="7" t="n">
        <f aca="false">-1 * PPMT(B$3/12, B35, 240, B$9)</f>
        <v>4228.09157286515</v>
      </c>
      <c r="F35" s="7" t="n">
        <f aca="false">F34+D35</f>
        <v>54242.6727493775</v>
      </c>
      <c r="G35" s="7" t="n">
        <f aca="false">E35+G34</f>
        <v>545744.081585027</v>
      </c>
      <c r="H35" s="7" t="n">
        <f aca="false">H34+B$2*B$15/12</f>
        <v>36666.6666666667</v>
      </c>
      <c r="I35" s="7" t="n">
        <f aca="false">G35+H35</f>
        <v>582410.748251693</v>
      </c>
      <c r="J35" s="7" t="n">
        <f aca="false">B$4</f>
        <v>500000</v>
      </c>
      <c r="K35" s="7" t="n">
        <f aca="false">I35+J35</f>
        <v>1082410.74825169</v>
      </c>
      <c r="L35" s="7" t="n">
        <f aca="false">D35</f>
        <v>4861.61336662613</v>
      </c>
      <c r="M35" s="7" t="n">
        <f aca="false">M34*(1+(B$15/12))</f>
        <v>4060.71909396344</v>
      </c>
      <c r="N35" s="7" t="n">
        <f aca="false">M35+L35</f>
        <v>8922.33246058956</v>
      </c>
      <c r="O35" s="7" t="n">
        <f aca="false">O34*(1+(B$15/12))</f>
        <v>12677.7762500993</v>
      </c>
      <c r="P35" s="7" t="n">
        <f aca="false">J35*B$5/12</f>
        <v>833.333333333333</v>
      </c>
      <c r="Q35" s="7" t="n">
        <f aca="false">O35-N35+P35</f>
        <v>4588.77712284307</v>
      </c>
      <c r="R35" s="7" t="n">
        <f aca="false">R34+Q35</f>
        <v>23969.3746056878</v>
      </c>
      <c r="S35" s="12" t="n">
        <f aca="false">12*Q35/K35</f>
        <v>0.0508728553952908</v>
      </c>
      <c r="T35" s="7" t="n">
        <f aca="false">M35+C35</f>
        <v>13150.4240334547</v>
      </c>
      <c r="U35" s="7" t="n">
        <f aca="false">O35</f>
        <v>12677.7762500993</v>
      </c>
      <c r="V35" s="13" t="n">
        <f aca="false">U35-T35</f>
        <v>-472.647783355418</v>
      </c>
      <c r="W35" s="13" t="n">
        <f aca="false">W34+V35</f>
        <v>-30941.3736460054</v>
      </c>
    </row>
    <row r="36" customFormat="false" ht="12.8" hidden="false" customHeight="false" outlineLevel="0" collapsed="false">
      <c r="A36" s="11" t="n">
        <f aca="false">A35+ORG.OPENOFFICE.DAYSINMONTH(A35)</f>
        <v>44621</v>
      </c>
      <c r="B36" s="6" t="n">
        <f aca="false">B35+1</f>
        <v>12</v>
      </c>
      <c r="C36" s="7" t="n">
        <f aca="false">-1 *PMT(B$3/12, 240, B$9)</f>
        <v>9089.70493949128</v>
      </c>
      <c r="D36" s="7" t="n">
        <f aca="false">-1 * IPMT(B$3/12, B36, 240, B$9)</f>
        <v>4847.51972804991</v>
      </c>
      <c r="E36" s="7" t="n">
        <f aca="false">-1 * PPMT(B$3/12, B36, 240, B$9)</f>
        <v>4242.18521144137</v>
      </c>
      <c r="F36" s="7" t="n">
        <f aca="false">F35+D36</f>
        <v>59090.1924774274</v>
      </c>
      <c r="G36" s="7" t="n">
        <f aca="false">E36+G35</f>
        <v>549986.266796468</v>
      </c>
      <c r="H36" s="7" t="n">
        <f aca="false">H35+B$2*B$15/12</f>
        <v>40000</v>
      </c>
      <c r="I36" s="7" t="n">
        <f aca="false">G36+H36</f>
        <v>589986.266796468</v>
      </c>
      <c r="J36" s="7" t="n">
        <f aca="false">B$4</f>
        <v>500000</v>
      </c>
      <c r="K36" s="7" t="n">
        <f aca="false">I36+J36</f>
        <v>1089986.26679647</v>
      </c>
      <c r="L36" s="7" t="n">
        <f aca="false">D36</f>
        <v>4847.51972804991</v>
      </c>
      <c r="M36" s="7" t="n">
        <f aca="false">M35*(1+(B$15/12))</f>
        <v>4067.48695912004</v>
      </c>
      <c r="N36" s="7" t="n">
        <f aca="false">M36+L36</f>
        <v>8915.00668716995</v>
      </c>
      <c r="O36" s="7" t="n">
        <f aca="false">O35*(1+(B$15/12))</f>
        <v>12698.9058771828</v>
      </c>
      <c r="P36" s="7" t="n">
        <f aca="false">J36*B$5/12</f>
        <v>833.333333333333</v>
      </c>
      <c r="Q36" s="7" t="n">
        <f aca="false">O36-N36+P36</f>
        <v>4617.23252334618</v>
      </c>
      <c r="R36" s="7" t="n">
        <f aca="false">R35+Q36</f>
        <v>28586.607129034</v>
      </c>
      <c r="S36" s="12" t="n">
        <f aca="false">12*Q36/K36</f>
        <v>0.0508325581413039</v>
      </c>
      <c r="T36" s="7" t="n">
        <f aca="false">M36+C36</f>
        <v>13157.1918986113</v>
      </c>
      <c r="U36" s="7" t="n">
        <f aca="false">O36</f>
        <v>12698.9058771828</v>
      </c>
      <c r="V36" s="13" t="n">
        <f aca="false">U36-T36</f>
        <v>-458.286021428525</v>
      </c>
      <c r="W36" s="13" t="n">
        <f aca="false">W35+V36</f>
        <v>-31399.659667434</v>
      </c>
      <c r="X36" s="7" t="n">
        <f aca="false">SUM(V25:V36)</f>
        <v>-31399.659667434</v>
      </c>
    </row>
    <row r="37" customFormat="false" ht="12.8" hidden="false" customHeight="false" outlineLevel="0" collapsed="false">
      <c r="A37" s="11" t="n">
        <f aca="false">A36+ORG.OPENOFFICE.DAYSINMONTH(A36)</f>
        <v>44652</v>
      </c>
      <c r="B37" s="6" t="n">
        <f aca="false">B36+1</f>
        <v>13</v>
      </c>
      <c r="C37" s="7" t="n">
        <f aca="false">-1 *PMT(B$3/12, 240, B$9)</f>
        <v>9089.70493949128</v>
      </c>
      <c r="D37" s="7" t="n">
        <f aca="false">-1 * IPMT(B$3/12, B37, 240, B$9)</f>
        <v>4833.37911067844</v>
      </c>
      <c r="E37" s="7" t="n">
        <f aca="false">-1 * PPMT(B$3/12, B37, 240, B$9)</f>
        <v>4256.32582881284</v>
      </c>
      <c r="F37" s="7" t="n">
        <f aca="false">F36+D37</f>
        <v>63923.5715881059</v>
      </c>
      <c r="G37" s="7" t="n">
        <f aca="false">E37+G36</f>
        <v>554242.592625281</v>
      </c>
      <c r="H37" s="7" t="n">
        <f aca="false">H36+B$2*B$15/12</f>
        <v>43333.3333333333</v>
      </c>
      <c r="I37" s="7" t="n">
        <f aca="false">G37+H37</f>
        <v>597575.925958614</v>
      </c>
      <c r="J37" s="7" t="n">
        <f aca="false">B$4</f>
        <v>500000</v>
      </c>
      <c r="K37" s="7" t="n">
        <f aca="false">I37+J37</f>
        <v>1097575.92595861</v>
      </c>
      <c r="L37" s="7" t="n">
        <f aca="false">D37</f>
        <v>4833.37911067844</v>
      </c>
      <c r="M37" s="7" t="n">
        <f aca="false">M36*(1+(B$15/12))</f>
        <v>4074.26610405191</v>
      </c>
      <c r="N37" s="7" t="n">
        <f aca="false">M37+L37</f>
        <v>8907.64521473034</v>
      </c>
      <c r="O37" s="7" t="n">
        <f aca="false">O36*(1+(B$15/12))</f>
        <v>12720.0707203114</v>
      </c>
      <c r="P37" s="7" t="n">
        <f aca="false">J37*B$5/12</f>
        <v>833.333333333333</v>
      </c>
      <c r="Q37" s="7" t="n">
        <f aca="false">O37-N37+P37</f>
        <v>4645.75883891443</v>
      </c>
      <c r="R37" s="7" t="n">
        <f aca="false">R36+Q37</f>
        <v>33232.3659679484</v>
      </c>
      <c r="S37" s="12" t="n">
        <f aca="false">12*Q37/K37</f>
        <v>0.0507929380997331</v>
      </c>
      <c r="T37" s="7" t="n">
        <f aca="false">M37+C37</f>
        <v>13163.9710435432</v>
      </c>
      <c r="U37" s="7" t="n">
        <f aca="false">O37</f>
        <v>12720.0707203114</v>
      </c>
      <c r="V37" s="13" t="n">
        <f aca="false">U37-T37</f>
        <v>-443.900323231754</v>
      </c>
      <c r="W37" s="13" t="n">
        <f aca="false">W36+V37</f>
        <v>-31843.5599906657</v>
      </c>
    </row>
    <row r="38" customFormat="false" ht="12.8" hidden="false" customHeight="false" outlineLevel="0" collapsed="false">
      <c r="A38" s="11" t="n">
        <f aca="false">A37+ORG.OPENOFFICE.DAYSINMONTH(A37)</f>
        <v>44682</v>
      </c>
      <c r="B38" s="6" t="n">
        <f aca="false">B37+1</f>
        <v>14</v>
      </c>
      <c r="C38" s="7" t="n">
        <f aca="false">-1 *PMT(B$3/12, 240, B$9)</f>
        <v>9089.70493949128</v>
      </c>
      <c r="D38" s="7" t="n">
        <f aca="false">-1 * IPMT(B$3/12, B38, 240, B$9)</f>
        <v>4819.19135791573</v>
      </c>
      <c r="E38" s="7" t="n">
        <f aca="false">-1 * PPMT(B$3/12, B38, 240, B$9)</f>
        <v>4270.51358157556</v>
      </c>
      <c r="F38" s="7" t="n">
        <f aca="false">F37+D38</f>
        <v>68742.7629460216</v>
      </c>
      <c r="G38" s="7" t="n">
        <f aca="false">E38+G37</f>
        <v>558513.106206856</v>
      </c>
      <c r="H38" s="7" t="n">
        <f aca="false">H37+B$2*B$15/12</f>
        <v>46666.6666666667</v>
      </c>
      <c r="I38" s="7" t="n">
        <f aca="false">G38+H38</f>
        <v>605179.772873523</v>
      </c>
      <c r="J38" s="7" t="n">
        <f aca="false">B$4</f>
        <v>500000</v>
      </c>
      <c r="K38" s="7" t="n">
        <f aca="false">I38+J38</f>
        <v>1105179.77287352</v>
      </c>
      <c r="L38" s="7" t="n">
        <f aca="false">D38</f>
        <v>4819.19135791573</v>
      </c>
      <c r="M38" s="7" t="n">
        <f aca="false">M37*(1+(B$15/12))</f>
        <v>4081.05654755866</v>
      </c>
      <c r="N38" s="7" t="n">
        <f aca="false">M38+L38</f>
        <v>8900.24790547439</v>
      </c>
      <c r="O38" s="7" t="n">
        <f aca="false">O37*(1+(B$15/12))</f>
        <v>12741.2708381786</v>
      </c>
      <c r="P38" s="7" t="n">
        <f aca="false">J38*B$5/12</f>
        <v>833.333333333333</v>
      </c>
      <c r="Q38" s="7" t="n">
        <f aca="false">O38-N38+P38</f>
        <v>4674.35626603757</v>
      </c>
      <c r="R38" s="7" t="n">
        <f aca="false">R37+Q38</f>
        <v>37906.7222339859</v>
      </c>
      <c r="S38" s="12" t="n">
        <f aca="false">12*Q38/K38</f>
        <v>0.0507539828082521</v>
      </c>
      <c r="T38" s="7" t="n">
        <f aca="false">M38+C38</f>
        <v>13170.7614870499</v>
      </c>
      <c r="U38" s="7" t="n">
        <f aca="false">O38</f>
        <v>12741.2708381786</v>
      </c>
      <c r="V38" s="13" t="n">
        <f aca="false">U38-T38</f>
        <v>-429.49064887132</v>
      </c>
      <c r="W38" s="13" t="n">
        <f aca="false">W37+V38</f>
        <v>-32273.050639537</v>
      </c>
    </row>
    <row r="39" customFormat="false" ht="12.8" hidden="false" customHeight="false" outlineLevel="0" collapsed="false">
      <c r="A39" s="11" t="n">
        <f aca="false">A38+ORG.OPENOFFICE.DAYSINMONTH(A38)</f>
        <v>44713</v>
      </c>
      <c r="B39" s="6" t="n">
        <f aca="false">B38+1</f>
        <v>15</v>
      </c>
      <c r="C39" s="7" t="n">
        <f aca="false">-1 *PMT(B$3/12, 240, B$9)</f>
        <v>9089.70493949128</v>
      </c>
      <c r="D39" s="7" t="n">
        <f aca="false">-1 * IPMT(B$3/12, B39, 240, B$9)</f>
        <v>4804.95631264381</v>
      </c>
      <c r="E39" s="7" t="n">
        <f aca="false">-1 * PPMT(B$3/12, B39, 240, B$9)</f>
        <v>4284.74862684747</v>
      </c>
      <c r="F39" s="7" t="n">
        <f aca="false">F38+D39</f>
        <v>73547.7192586654</v>
      </c>
      <c r="G39" s="7" t="n">
        <f aca="false">E39+G38</f>
        <v>562797.854833704</v>
      </c>
      <c r="H39" s="7" t="n">
        <f aca="false">H38+B$2*B$15/12</f>
        <v>50000</v>
      </c>
      <c r="I39" s="7" t="n">
        <f aca="false">G39+H39</f>
        <v>612797.854833704</v>
      </c>
      <c r="J39" s="7" t="n">
        <f aca="false">B$4</f>
        <v>500000</v>
      </c>
      <c r="K39" s="7" t="n">
        <f aca="false">I39+J39</f>
        <v>1112797.8548337</v>
      </c>
      <c r="L39" s="7" t="n">
        <f aca="false">D39</f>
        <v>4804.95631264381</v>
      </c>
      <c r="M39" s="7" t="n">
        <f aca="false">M38*(1+(B$15/12))</f>
        <v>4087.85830847126</v>
      </c>
      <c r="N39" s="7" t="n">
        <f aca="false">M39+L39</f>
        <v>8892.81462111507</v>
      </c>
      <c r="O39" s="7" t="n">
        <f aca="false">O38*(1+(B$15/12))</f>
        <v>12762.5062895756</v>
      </c>
      <c r="P39" s="7" t="n">
        <f aca="false">J39*B$5/12</f>
        <v>833.333333333333</v>
      </c>
      <c r="Q39" s="7" t="n">
        <f aca="false">O39-N39+P39</f>
        <v>4703.02500179385</v>
      </c>
      <c r="R39" s="7" t="n">
        <f aca="false">R38+Q39</f>
        <v>42609.7472357798</v>
      </c>
      <c r="S39" s="12" t="n">
        <f aca="false">12*Q39/K39</f>
        <v>0.0507156800998327</v>
      </c>
      <c r="T39" s="7" t="n">
        <f aca="false">M39+C39</f>
        <v>13177.5632479625</v>
      </c>
      <c r="U39" s="7" t="n">
        <f aca="false">O39</f>
        <v>12762.5062895756</v>
      </c>
      <c r="V39" s="13" t="n">
        <f aca="false">U39-T39</f>
        <v>-415.056958386955</v>
      </c>
      <c r="W39" s="13" t="n">
        <f aca="false">W38+V39</f>
        <v>-32688.107597924</v>
      </c>
    </row>
    <row r="40" customFormat="false" ht="12.8" hidden="false" customHeight="false" outlineLevel="0" collapsed="false">
      <c r="A40" s="11" t="n">
        <f aca="false">A39+ORG.OPENOFFICE.DAYSINMONTH(A39)</f>
        <v>44743</v>
      </c>
      <c r="B40" s="6" t="n">
        <f aca="false">B39+1</f>
        <v>16</v>
      </c>
      <c r="C40" s="7" t="n">
        <f aca="false">-1 *PMT(B$3/12, 240, B$9)</f>
        <v>9089.70493949128</v>
      </c>
      <c r="D40" s="7" t="n">
        <f aca="false">-1 * IPMT(B$3/12, B40, 240, B$9)</f>
        <v>4790.67381722098</v>
      </c>
      <c r="E40" s="7" t="n">
        <f aca="false">-1 * PPMT(B$3/12, B40, 240, B$9)</f>
        <v>4299.0311222703</v>
      </c>
      <c r="F40" s="7" t="n">
        <f aca="false">F39+D40</f>
        <v>78338.3930758864</v>
      </c>
      <c r="G40" s="7" t="n">
        <f aca="false">E40+G39</f>
        <v>567096.885955974</v>
      </c>
      <c r="H40" s="7" t="n">
        <f aca="false">H39+B$2*B$15/12</f>
        <v>53333.3333333333</v>
      </c>
      <c r="I40" s="7" t="n">
        <f aca="false">G40+H40</f>
        <v>620430.219289308</v>
      </c>
      <c r="J40" s="7" t="n">
        <f aca="false">B$4</f>
        <v>500000</v>
      </c>
      <c r="K40" s="7" t="n">
        <f aca="false">I40+J40</f>
        <v>1120430.21928931</v>
      </c>
      <c r="L40" s="7" t="n">
        <f aca="false">D40</f>
        <v>4790.67381722098</v>
      </c>
      <c r="M40" s="7" t="n">
        <f aca="false">M39*(1+(B$15/12))</f>
        <v>4094.67140565205</v>
      </c>
      <c r="N40" s="7" t="n">
        <f aca="false">M40+L40</f>
        <v>8885.34522287303</v>
      </c>
      <c r="O40" s="7" t="n">
        <f aca="false">O39*(1+(B$15/12))</f>
        <v>12783.7771333915</v>
      </c>
      <c r="P40" s="7" t="n">
        <f aca="false">J40*B$5/12</f>
        <v>833.333333333333</v>
      </c>
      <c r="Q40" s="7" t="n">
        <f aca="false">O40-N40+P40</f>
        <v>4731.76524385185</v>
      </c>
      <c r="R40" s="7" t="n">
        <f aca="false">R39+Q40</f>
        <v>47341.5124796316</v>
      </c>
      <c r="S40" s="12" t="n">
        <f aca="false">12*Q40/K40</f>
        <v>0.0506780180940128</v>
      </c>
      <c r="T40" s="7" t="n">
        <f aca="false">M40+C40</f>
        <v>13184.3763451433</v>
      </c>
      <c r="U40" s="7" t="n">
        <f aca="false">O40</f>
        <v>12783.7771333915</v>
      </c>
      <c r="V40" s="13" t="n">
        <f aca="false">U40-T40</f>
        <v>-400.59921175178</v>
      </c>
      <c r="W40" s="13" t="n">
        <f aca="false">W39+V40</f>
        <v>-33088.7068096758</v>
      </c>
    </row>
    <row r="41" customFormat="false" ht="12.8" hidden="false" customHeight="false" outlineLevel="0" collapsed="false">
      <c r="A41" s="11" t="n">
        <f aca="false">A40+ORG.OPENOFFICE.DAYSINMONTH(A40)</f>
        <v>44774</v>
      </c>
      <c r="B41" s="6" t="n">
        <f aca="false">B40+1</f>
        <v>17</v>
      </c>
      <c r="C41" s="7" t="n">
        <f aca="false">-1 *PMT(B$3/12, 240, B$9)</f>
        <v>9089.70493949128</v>
      </c>
      <c r="D41" s="7" t="n">
        <f aca="false">-1 * IPMT(B$3/12, B41, 240, B$9)</f>
        <v>4776.34371348008</v>
      </c>
      <c r="E41" s="7" t="n">
        <f aca="false">-1 * PPMT(B$3/12, B41, 240, B$9)</f>
        <v>4313.3612260112</v>
      </c>
      <c r="F41" s="7" t="n">
        <f aca="false">F40+D41</f>
        <v>83114.7367893665</v>
      </c>
      <c r="G41" s="7" t="n">
        <f aca="false">E41+G40</f>
        <v>571410.247181985</v>
      </c>
      <c r="H41" s="7" t="n">
        <f aca="false">H40+B$2*B$15/12</f>
        <v>56666.6666666667</v>
      </c>
      <c r="I41" s="7" t="n">
        <f aca="false">G41+H41</f>
        <v>628076.913848652</v>
      </c>
      <c r="J41" s="7" t="n">
        <f aca="false">B$4</f>
        <v>500000</v>
      </c>
      <c r="K41" s="7" t="n">
        <f aca="false">I41+J41</f>
        <v>1128076.91384865</v>
      </c>
      <c r="L41" s="7" t="n">
        <f aca="false">D41</f>
        <v>4776.34371348008</v>
      </c>
      <c r="M41" s="7" t="n">
        <f aca="false">M40*(1+(B$15/12))</f>
        <v>4101.4958579948</v>
      </c>
      <c r="N41" s="7" t="n">
        <f aca="false">M41+L41</f>
        <v>8877.83957147488</v>
      </c>
      <c r="O41" s="7" t="n">
        <f aca="false">O40*(1+(B$15/12))</f>
        <v>12805.0834286139</v>
      </c>
      <c r="P41" s="7" t="n">
        <f aca="false">J41*B$5/12</f>
        <v>833.333333333333</v>
      </c>
      <c r="Q41" s="7" t="n">
        <f aca="false">O41-N41+P41</f>
        <v>4760.57719047232</v>
      </c>
      <c r="R41" s="7" t="n">
        <f aca="false">R40+Q41</f>
        <v>52102.089670104</v>
      </c>
      <c r="S41" s="12" t="n">
        <f aca="false">12*Q41/K41</f>
        <v>0.0506409851884729</v>
      </c>
      <c r="T41" s="7" t="n">
        <f aca="false">M41+C41</f>
        <v>13191.2007974861</v>
      </c>
      <c r="U41" s="7" t="n">
        <f aca="false">O41</f>
        <v>12805.0834286139</v>
      </c>
      <c r="V41" s="13" t="n">
        <f aca="false">U41-T41</f>
        <v>-386.117368872214</v>
      </c>
      <c r="W41" s="13" t="n">
        <f aca="false">W40+V41</f>
        <v>-33474.824178548</v>
      </c>
    </row>
    <row r="42" customFormat="false" ht="12.8" hidden="false" customHeight="false" outlineLevel="0" collapsed="false">
      <c r="A42" s="11" t="n">
        <f aca="false">A41+ORG.OPENOFFICE.DAYSINMONTH(A41)</f>
        <v>44805</v>
      </c>
      <c r="B42" s="6" t="n">
        <f aca="false">B41+1</f>
        <v>18</v>
      </c>
      <c r="C42" s="7" t="n">
        <f aca="false">-1 *PMT(B$3/12, 240, B$9)</f>
        <v>9089.70493949128</v>
      </c>
      <c r="D42" s="7" t="n">
        <f aca="false">-1 * IPMT(B$3/12, B42, 240, B$9)</f>
        <v>4761.96584272671</v>
      </c>
      <c r="E42" s="7" t="n">
        <f aca="false">-1 * PPMT(B$3/12, B42, 240, B$9)</f>
        <v>4327.73909676457</v>
      </c>
      <c r="F42" s="7" t="n">
        <f aca="false">F41+D42</f>
        <v>87876.7026320932</v>
      </c>
      <c r="G42" s="7" t="n">
        <f aca="false">E42+G41</f>
        <v>575737.98627875</v>
      </c>
      <c r="H42" s="7" t="n">
        <f aca="false">H41+B$2*B$15/12</f>
        <v>60000</v>
      </c>
      <c r="I42" s="7" t="n">
        <f aca="false">G42+H42</f>
        <v>635737.98627875</v>
      </c>
      <c r="J42" s="7" t="n">
        <f aca="false">B$4</f>
        <v>500000</v>
      </c>
      <c r="K42" s="7" t="n">
        <f aca="false">I42+J42</f>
        <v>1135737.98627875</v>
      </c>
      <c r="L42" s="7" t="n">
        <f aca="false">D42</f>
        <v>4761.96584272671</v>
      </c>
      <c r="M42" s="7" t="n">
        <f aca="false">M41*(1+(B$15/12))</f>
        <v>4108.33168442479</v>
      </c>
      <c r="N42" s="7" t="n">
        <f aca="false">M42+L42</f>
        <v>8870.2975271515</v>
      </c>
      <c r="O42" s="7" t="n">
        <f aca="false">O41*(1+(B$15/12))</f>
        <v>12826.4252343282</v>
      </c>
      <c r="P42" s="7" t="n">
        <f aca="false">J42*B$5/12</f>
        <v>833.333333333333</v>
      </c>
      <c r="Q42" s="7" t="n">
        <f aca="false">O42-N42+P42</f>
        <v>4789.46104051006</v>
      </c>
      <c r="R42" s="7" t="n">
        <f aca="false">R41+Q42</f>
        <v>56891.550710614</v>
      </c>
      <c r="S42" s="12" t="n">
        <f aca="false">12*Q42/K42</f>
        <v>0.0506045700509084</v>
      </c>
      <c r="T42" s="7" t="n">
        <f aca="false">M42+C42</f>
        <v>13198.0366239161</v>
      </c>
      <c r="U42" s="7" t="n">
        <f aca="false">O42</f>
        <v>12826.4252343282</v>
      </c>
      <c r="V42" s="13" t="n">
        <f aca="false">U42-T42</f>
        <v>-371.61138958785</v>
      </c>
      <c r="W42" s="13" t="n">
        <f aca="false">W41+V42</f>
        <v>-33846.4355681358</v>
      </c>
    </row>
    <row r="43" customFormat="false" ht="12.8" hidden="false" customHeight="false" outlineLevel="0" collapsed="false">
      <c r="A43" s="11" t="n">
        <f aca="false">A42+ORG.OPENOFFICE.DAYSINMONTH(A42)</f>
        <v>44835</v>
      </c>
      <c r="B43" s="6" t="n">
        <f aca="false">B42+1</f>
        <v>19</v>
      </c>
      <c r="C43" s="7" t="n">
        <f aca="false">-1 *PMT(B$3/12, 240, B$9)</f>
        <v>9089.70493949128</v>
      </c>
      <c r="D43" s="7" t="n">
        <f aca="false">-1 * IPMT(B$3/12, B43, 240, B$9)</f>
        <v>4747.5400457375</v>
      </c>
      <c r="E43" s="7" t="n">
        <f aca="false">-1 * PPMT(B$3/12, B43, 240, B$9)</f>
        <v>4342.16489375379</v>
      </c>
      <c r="F43" s="7" t="n">
        <f aca="false">F42+D43</f>
        <v>92624.2426778307</v>
      </c>
      <c r="G43" s="7" t="n">
        <f aca="false">E43+G42</f>
        <v>580080.151172504</v>
      </c>
      <c r="H43" s="7" t="n">
        <f aca="false">H42+B$2*B$15/12</f>
        <v>63333.3333333334</v>
      </c>
      <c r="I43" s="7" t="n">
        <f aca="false">G43+H43</f>
        <v>643413.484505837</v>
      </c>
      <c r="J43" s="7" t="n">
        <f aca="false">B$4</f>
        <v>500000</v>
      </c>
      <c r="K43" s="7" t="n">
        <f aca="false">I43+J43</f>
        <v>1143413.48450584</v>
      </c>
      <c r="L43" s="7" t="n">
        <f aca="false">D43</f>
        <v>4747.5400457375</v>
      </c>
      <c r="M43" s="7" t="n">
        <f aca="false">M42*(1+(B$15/12))</f>
        <v>4115.17890389883</v>
      </c>
      <c r="N43" s="7" t="n">
        <f aca="false">M43+L43</f>
        <v>8862.71894963633</v>
      </c>
      <c r="O43" s="7" t="n">
        <f aca="false">O42*(1+(B$15/12))</f>
        <v>12847.8026097188</v>
      </c>
      <c r="P43" s="7" t="n">
        <f aca="false">J43*B$5/12</f>
        <v>833.333333333333</v>
      </c>
      <c r="Q43" s="7" t="n">
        <f aca="false">O43-N43+P43</f>
        <v>4818.41699341578</v>
      </c>
      <c r="R43" s="7" t="n">
        <f aca="false">R42+Q43</f>
        <v>61709.9677040298</v>
      </c>
      <c r="S43" s="12" t="n">
        <f aca="false">12*Q43/K43</f>
        <v>0.0505687616111843</v>
      </c>
      <c r="T43" s="7" t="n">
        <f aca="false">M43+C43</f>
        <v>13204.8838433901</v>
      </c>
      <c r="U43" s="7" t="n">
        <f aca="false">O43</f>
        <v>12847.8026097188</v>
      </c>
      <c r="V43" s="13" t="n">
        <f aca="false">U43-T43</f>
        <v>-357.081233671342</v>
      </c>
      <c r="W43" s="13" t="n">
        <f aca="false">W42+V43</f>
        <v>-34203.5168018072</v>
      </c>
    </row>
    <row r="44" customFormat="false" ht="12.8" hidden="false" customHeight="false" outlineLevel="0" collapsed="false">
      <c r="A44" s="11" t="n">
        <f aca="false">A43+ORG.OPENOFFICE.DAYSINMONTH(A43)</f>
        <v>44866</v>
      </c>
      <c r="B44" s="6" t="n">
        <f aca="false">B43+1</f>
        <v>20</v>
      </c>
      <c r="C44" s="7" t="n">
        <f aca="false">-1 *PMT(B$3/12, 240, B$9)</f>
        <v>9089.70493949128</v>
      </c>
      <c r="D44" s="7" t="n">
        <f aca="false">-1 * IPMT(B$3/12, B44, 240, B$9)</f>
        <v>4733.06616275832</v>
      </c>
      <c r="E44" s="7" t="n">
        <f aca="false">-1 * PPMT(B$3/12, B44, 240, B$9)</f>
        <v>4356.63877673297</v>
      </c>
      <c r="F44" s="7" t="n">
        <f aca="false">F43+D44</f>
        <v>97357.308840589</v>
      </c>
      <c r="G44" s="7" t="n">
        <f aca="false">E44+G43</f>
        <v>584436.789949237</v>
      </c>
      <c r="H44" s="7" t="n">
        <f aca="false">H43+B$2*B$15/12</f>
        <v>66666.6666666667</v>
      </c>
      <c r="I44" s="7" t="n">
        <f aca="false">G44+H44</f>
        <v>651103.456615903</v>
      </c>
      <c r="J44" s="7" t="n">
        <f aca="false">B$4</f>
        <v>500000</v>
      </c>
      <c r="K44" s="7" t="n">
        <f aca="false">I44+J44</f>
        <v>1151103.4566159</v>
      </c>
      <c r="L44" s="7" t="n">
        <f aca="false">D44</f>
        <v>4733.06616275832</v>
      </c>
      <c r="M44" s="7" t="n">
        <f aca="false">M43*(1+(B$15/12))</f>
        <v>4122.03753540533</v>
      </c>
      <c r="N44" s="7" t="n">
        <f aca="false">M44+L44</f>
        <v>8855.10369816365</v>
      </c>
      <c r="O44" s="7" t="n">
        <f aca="false">O43*(1+(B$15/12))</f>
        <v>12869.2156140683</v>
      </c>
      <c r="P44" s="7" t="n">
        <f aca="false">J44*B$5/12</f>
        <v>833.333333333333</v>
      </c>
      <c r="Q44" s="7" t="n">
        <f aca="false">O44-N44+P44</f>
        <v>4847.44524923799</v>
      </c>
      <c r="R44" s="7" t="n">
        <f aca="false">R43+Q44</f>
        <v>66557.4129532678</v>
      </c>
      <c r="S44" s="12" t="n">
        <f aca="false">12*Q44/K44</f>
        <v>0.050533549053763</v>
      </c>
      <c r="T44" s="7" t="n">
        <f aca="false">M44+C44</f>
        <v>13211.7424748966</v>
      </c>
      <c r="U44" s="7" t="n">
        <f aca="false">O44</f>
        <v>12869.2156140683</v>
      </c>
      <c r="V44" s="13" t="n">
        <f aca="false">U44-T44</f>
        <v>-342.526860828309</v>
      </c>
      <c r="W44" s="13" t="n">
        <f aca="false">W43+V44</f>
        <v>-34546.0436626355</v>
      </c>
    </row>
    <row r="45" customFormat="false" ht="12.8" hidden="false" customHeight="false" outlineLevel="0" collapsed="false">
      <c r="A45" s="11" t="n">
        <f aca="false">A44+ORG.OPENOFFICE.DAYSINMONTH(A44)</f>
        <v>44896</v>
      </c>
      <c r="B45" s="6" t="n">
        <f aca="false">B44+1</f>
        <v>21</v>
      </c>
      <c r="C45" s="7" t="n">
        <f aca="false">-1 *PMT(B$3/12, 240, B$9)</f>
        <v>9089.70493949128</v>
      </c>
      <c r="D45" s="7" t="n">
        <f aca="false">-1 * IPMT(B$3/12, B45, 240, B$9)</f>
        <v>4718.54403350254</v>
      </c>
      <c r="E45" s="7" t="n">
        <f aca="false">-1 * PPMT(B$3/12, B45, 240, B$9)</f>
        <v>4371.16090598874</v>
      </c>
      <c r="F45" s="7" t="n">
        <f aca="false">F44+D45</f>
        <v>102075.852874092</v>
      </c>
      <c r="G45" s="7" t="n">
        <f aca="false">E45+G44</f>
        <v>588807.950855226</v>
      </c>
      <c r="H45" s="7" t="n">
        <f aca="false">H44+B$2*B$15/12</f>
        <v>70000</v>
      </c>
      <c r="I45" s="7" t="n">
        <f aca="false">G45+H45</f>
        <v>658807.950855225</v>
      </c>
      <c r="J45" s="7" t="n">
        <f aca="false">B$4</f>
        <v>500000</v>
      </c>
      <c r="K45" s="7" t="n">
        <f aca="false">I45+J45</f>
        <v>1158807.95085523</v>
      </c>
      <c r="L45" s="7" t="n">
        <f aca="false">D45</f>
        <v>4718.54403350254</v>
      </c>
      <c r="M45" s="7" t="n">
        <f aca="false">M44*(1+(B$15/12))</f>
        <v>4128.90759796434</v>
      </c>
      <c r="N45" s="7" t="n">
        <f aca="false">M45+L45</f>
        <v>8847.45163146688</v>
      </c>
      <c r="O45" s="7" t="n">
        <f aca="false">O44*(1+(B$15/12))</f>
        <v>12890.6643067584</v>
      </c>
      <c r="P45" s="7" t="n">
        <f aca="false">J45*B$5/12</f>
        <v>833.333333333333</v>
      </c>
      <c r="Q45" s="7" t="n">
        <f aca="false">O45-N45+P45</f>
        <v>4876.54600862487</v>
      </c>
      <c r="R45" s="7" t="n">
        <f aca="false">R44+Q45</f>
        <v>71433.9589618926</v>
      </c>
      <c r="S45" s="12" t="n">
        <f aca="false">12*Q45/K45</f>
        <v>0.0504989218103919</v>
      </c>
      <c r="T45" s="7" t="n">
        <f aca="false">M45+C45</f>
        <v>13218.6125374556</v>
      </c>
      <c r="U45" s="7" t="n">
        <f aca="false">O45</f>
        <v>12890.6643067584</v>
      </c>
      <c r="V45" s="13" t="n">
        <f aca="false">U45-T45</f>
        <v>-327.948230697206</v>
      </c>
      <c r="W45" s="13" t="n">
        <f aca="false">W44+V45</f>
        <v>-34873.9918933327</v>
      </c>
    </row>
    <row r="46" customFormat="false" ht="12.8" hidden="false" customHeight="false" outlineLevel="0" collapsed="false">
      <c r="A46" s="11" t="n">
        <f aca="false">A45+ORG.OPENOFFICE.DAYSINMONTH(A45)</f>
        <v>44927</v>
      </c>
      <c r="B46" s="6" t="n">
        <f aca="false">B45+1</f>
        <v>22</v>
      </c>
      <c r="C46" s="7" t="n">
        <f aca="false">-1 *PMT(B$3/12, 240, B$9)</f>
        <v>9089.70493949128</v>
      </c>
      <c r="D46" s="7" t="n">
        <f aca="false">-1 * IPMT(B$3/12, B46, 240, B$9)</f>
        <v>4703.97349714924</v>
      </c>
      <c r="E46" s="7" t="n">
        <f aca="false">-1 * PPMT(B$3/12, B46, 240, B$9)</f>
        <v>4385.73144234204</v>
      </c>
      <c r="F46" s="7" t="n">
        <f aca="false">F45+D46</f>
        <v>106779.826371241</v>
      </c>
      <c r="G46" s="7" t="n">
        <f aca="false">E46+G45</f>
        <v>593193.682297567</v>
      </c>
      <c r="H46" s="7" t="n">
        <f aca="false">H45+B$2*B$15/12</f>
        <v>73333.3333333333</v>
      </c>
      <c r="I46" s="7" t="n">
        <f aca="false">G46+H46</f>
        <v>666527.015630901</v>
      </c>
      <c r="J46" s="7" t="n">
        <f aca="false">B$4</f>
        <v>500000</v>
      </c>
      <c r="K46" s="7" t="n">
        <f aca="false">I46+J46</f>
        <v>1166527.0156309</v>
      </c>
      <c r="L46" s="7" t="n">
        <f aca="false">D46</f>
        <v>4703.97349714924</v>
      </c>
      <c r="M46" s="7" t="n">
        <f aca="false">M45*(1+(B$15/12))</f>
        <v>4135.78911062761</v>
      </c>
      <c r="N46" s="7" t="n">
        <f aca="false">M46+L46</f>
        <v>8839.76260777686</v>
      </c>
      <c r="O46" s="7" t="n">
        <f aca="false">O45*(1+(B$15/12))</f>
        <v>12912.1487472697</v>
      </c>
      <c r="P46" s="7" t="n">
        <f aca="false">J46*B$5/12</f>
        <v>833.333333333333</v>
      </c>
      <c r="Q46" s="7" t="n">
        <f aca="false">O46-N46+P46</f>
        <v>4905.71947282616</v>
      </c>
      <c r="R46" s="7" t="n">
        <f aca="false">R45+Q46</f>
        <v>76339.6784347188</v>
      </c>
      <c r="S46" s="12" t="n">
        <f aca="false">12*Q46/K46</f>
        <v>0.0504648695530429</v>
      </c>
      <c r="T46" s="7" t="n">
        <f aca="false">M46+C46</f>
        <v>13225.4940501189</v>
      </c>
      <c r="U46" s="7" t="n">
        <f aca="false">O46</f>
        <v>12912.1487472697</v>
      </c>
      <c r="V46" s="13" t="n">
        <f aca="false">U46-T46</f>
        <v>-313.345302849213</v>
      </c>
      <c r="W46" s="13" t="n">
        <f aca="false">W45+V46</f>
        <v>-35187.3371961819</v>
      </c>
    </row>
    <row r="47" customFormat="false" ht="12.8" hidden="false" customHeight="false" outlineLevel="0" collapsed="false">
      <c r="A47" s="11" t="n">
        <f aca="false">A46+ORG.OPENOFFICE.DAYSINMONTH(A46)</f>
        <v>44958</v>
      </c>
      <c r="B47" s="6" t="n">
        <f aca="false">B46+1</f>
        <v>23</v>
      </c>
      <c r="C47" s="7" t="n">
        <f aca="false">-1 *PMT(B$3/12, 240, B$9)</f>
        <v>9089.70493949128</v>
      </c>
      <c r="D47" s="7" t="n">
        <f aca="false">-1 * IPMT(B$3/12, B47, 240, B$9)</f>
        <v>4689.35439234144</v>
      </c>
      <c r="E47" s="7" t="n">
        <f aca="false">-1 * PPMT(B$3/12, B47, 240, B$9)</f>
        <v>4400.35054714985</v>
      </c>
      <c r="F47" s="7" t="n">
        <f aca="false">F46+D47</f>
        <v>111469.180763582</v>
      </c>
      <c r="G47" s="7" t="n">
        <f aca="false">E47+G46</f>
        <v>597594.032844717</v>
      </c>
      <c r="H47" s="7" t="n">
        <f aca="false">H46+B$2*B$15/12</f>
        <v>76666.6666666667</v>
      </c>
      <c r="I47" s="7" t="n">
        <f aca="false">G47+H47</f>
        <v>674260.699511384</v>
      </c>
      <c r="J47" s="7" t="n">
        <f aca="false">B$4</f>
        <v>500000</v>
      </c>
      <c r="K47" s="7" t="n">
        <f aca="false">I47+J47</f>
        <v>1174260.69951138</v>
      </c>
      <c r="L47" s="7" t="n">
        <f aca="false">D47</f>
        <v>4689.35439234144</v>
      </c>
      <c r="M47" s="7" t="n">
        <f aca="false">M46*(1+(B$15/12))</f>
        <v>4142.68209247866</v>
      </c>
      <c r="N47" s="7" t="n">
        <f aca="false">M47+L47</f>
        <v>8832.0364848201</v>
      </c>
      <c r="O47" s="7" t="n">
        <f aca="false">O46*(1+(B$15/12))</f>
        <v>12933.6689951818</v>
      </c>
      <c r="P47" s="7" t="n">
        <f aca="false">J47*B$5/12</f>
        <v>833.333333333333</v>
      </c>
      <c r="Q47" s="7" t="n">
        <f aca="false">O47-N47+P47</f>
        <v>4934.96584369504</v>
      </c>
      <c r="R47" s="7" t="n">
        <f aca="false">R46+Q47</f>
        <v>81274.6442784138</v>
      </c>
      <c r="S47" s="12" t="n">
        <f aca="false">12*Q47/K47</f>
        <v>0.0504313821870918</v>
      </c>
      <c r="T47" s="7" t="n">
        <f aca="false">M47+C47</f>
        <v>13232.3870319699</v>
      </c>
      <c r="U47" s="7" t="n">
        <f aca="false">O47</f>
        <v>12933.6689951818</v>
      </c>
      <c r="V47" s="13" t="n">
        <f aca="false">U47-T47</f>
        <v>-298.718036788145</v>
      </c>
      <c r="W47" s="13" t="n">
        <f aca="false">W46+V47</f>
        <v>-35486.0552329701</v>
      </c>
    </row>
    <row r="48" customFormat="false" ht="12.8" hidden="false" customHeight="false" outlineLevel="0" collapsed="false">
      <c r="A48" s="11" t="n">
        <f aca="false">A47+ORG.OPENOFFICE.DAYSINMONTH(A47)</f>
        <v>44986</v>
      </c>
      <c r="B48" s="6" t="n">
        <f aca="false">B47+1</f>
        <v>24</v>
      </c>
      <c r="C48" s="7" t="n">
        <f aca="false">-1 *PMT(B$3/12, 240, B$9)</f>
        <v>9089.70493949128</v>
      </c>
      <c r="D48" s="7" t="n">
        <f aca="false">-1 * IPMT(B$3/12, B48, 240, B$9)</f>
        <v>4674.68655718427</v>
      </c>
      <c r="E48" s="7" t="n">
        <f aca="false">-1 * PPMT(B$3/12, B48, 240, B$9)</f>
        <v>4415.01838230701</v>
      </c>
      <c r="F48" s="7" t="n">
        <f aca="false">F47+D48</f>
        <v>116143.867320766</v>
      </c>
      <c r="G48" s="7" t="n">
        <f aca="false">E48+G47</f>
        <v>602009.051227024</v>
      </c>
      <c r="H48" s="7" t="n">
        <f aca="false">H47+B$2*B$15/12</f>
        <v>80000</v>
      </c>
      <c r="I48" s="7" t="n">
        <f aca="false">G48+H48</f>
        <v>682009.051227024</v>
      </c>
      <c r="J48" s="7" t="n">
        <f aca="false">B$4</f>
        <v>500000</v>
      </c>
      <c r="K48" s="7" t="n">
        <f aca="false">I48+J48</f>
        <v>1182009.05122702</v>
      </c>
      <c r="L48" s="7" t="n">
        <f aca="false">D48</f>
        <v>4674.68655718427</v>
      </c>
      <c r="M48" s="7" t="n">
        <f aca="false">M47*(1+(B$15/12))</f>
        <v>4149.58656263279</v>
      </c>
      <c r="N48" s="7" t="n">
        <f aca="false">M48+L48</f>
        <v>8824.27311981706</v>
      </c>
      <c r="O48" s="7" t="n">
        <f aca="false">O47*(1+(B$15/12))</f>
        <v>12955.2251101738</v>
      </c>
      <c r="P48" s="7" t="n">
        <f aca="false">J48*B$5/12</f>
        <v>833.333333333333</v>
      </c>
      <c r="Q48" s="7" t="n">
        <f aca="false">O48-N48+P48</f>
        <v>4964.28532369004</v>
      </c>
      <c r="R48" s="7" t="n">
        <f aca="false">R47+Q48</f>
        <v>86238.9296021039</v>
      </c>
      <c r="S48" s="12" t="n">
        <f aca="false">12*Q48/K48</f>
        <v>0.0503984498447286</v>
      </c>
      <c r="T48" s="7" t="n">
        <f aca="false">M48+C48</f>
        <v>13239.2915021241</v>
      </c>
      <c r="U48" s="7" t="n">
        <f aca="false">O48</f>
        <v>12955.2251101738</v>
      </c>
      <c r="V48" s="13" t="n">
        <f aca="false">U48-T48</f>
        <v>-284.066391950306</v>
      </c>
      <c r="W48" s="13" t="n">
        <f aca="false">W47+V48</f>
        <v>-35770.1216249204</v>
      </c>
      <c r="X48" s="7" t="n">
        <f aca="false">SUM(V37:V48)</f>
        <v>-4370.46195748639</v>
      </c>
    </row>
    <row r="49" customFormat="false" ht="12.8" hidden="false" customHeight="false" outlineLevel="0" collapsed="false">
      <c r="A49" s="11" t="n">
        <f aca="false">A48+ORG.OPENOFFICE.DAYSINMONTH(A48)</f>
        <v>45017</v>
      </c>
      <c r="B49" s="6" t="n">
        <f aca="false">B48+1</f>
        <v>25</v>
      </c>
      <c r="C49" s="7" t="n">
        <f aca="false">-1 *PMT(B$3/12, 240, B$9)</f>
        <v>9089.70493949128</v>
      </c>
      <c r="D49" s="7" t="n">
        <f aca="false">-1 * IPMT(B$3/12, B49, 240, B$9)</f>
        <v>4659.96982924325</v>
      </c>
      <c r="E49" s="7" t="n">
        <f aca="false">-1 * PPMT(B$3/12, B49, 240, B$9)</f>
        <v>4429.73511024804</v>
      </c>
      <c r="F49" s="7" t="n">
        <f aca="false">F48+D49</f>
        <v>120803.83715001</v>
      </c>
      <c r="G49" s="7" t="n">
        <f aca="false">E49+G48</f>
        <v>606438.786337273</v>
      </c>
      <c r="H49" s="7" t="n">
        <f aca="false">H48+B$2*B$15/12</f>
        <v>83333.3333333333</v>
      </c>
      <c r="I49" s="7" t="n">
        <f aca="false">G49+H49</f>
        <v>689772.119670606</v>
      </c>
      <c r="J49" s="7" t="n">
        <f aca="false">B$4</f>
        <v>500000</v>
      </c>
      <c r="K49" s="7" t="n">
        <f aca="false">I49+J49</f>
        <v>1189772.11967061</v>
      </c>
      <c r="L49" s="7" t="n">
        <f aca="false">D49</f>
        <v>4659.96982924325</v>
      </c>
      <c r="M49" s="7" t="n">
        <f aca="false">M48*(1+(B$15/12))</f>
        <v>4156.50254023718</v>
      </c>
      <c r="N49" s="7" t="n">
        <f aca="false">M49+L49</f>
        <v>8816.47236948043</v>
      </c>
      <c r="O49" s="7" t="n">
        <f aca="false">O48*(1+(B$15/12))</f>
        <v>12976.8171520241</v>
      </c>
      <c r="P49" s="7" t="n">
        <f aca="false">J49*B$5/12</f>
        <v>833.333333333333</v>
      </c>
      <c r="Q49" s="7" t="n">
        <f aca="false">O49-N49+P49</f>
        <v>4993.67811587697</v>
      </c>
      <c r="R49" s="7" t="n">
        <f aca="false">R48+Q49</f>
        <v>91232.6077179808</v>
      </c>
      <c r="S49" s="12" t="n">
        <f aca="false">12*Q49/K49</f>
        <v>0.0503660628785905</v>
      </c>
      <c r="T49" s="7" t="n">
        <f aca="false">M49+C49</f>
        <v>13246.2074797285</v>
      </c>
      <c r="U49" s="7" t="n">
        <f aca="false">O49</f>
        <v>12976.8171520241</v>
      </c>
      <c r="V49" s="13" t="n">
        <f aca="false">U49-T49</f>
        <v>-269.390327704403</v>
      </c>
      <c r="W49" s="13" t="n">
        <f aca="false">W48+V49</f>
        <v>-36039.5119526248</v>
      </c>
    </row>
    <row r="50" customFormat="false" ht="12.8" hidden="false" customHeight="false" outlineLevel="0" collapsed="false">
      <c r="A50" s="11" t="n">
        <f aca="false">A49+ORG.OPENOFFICE.DAYSINMONTH(A49)</f>
        <v>45047</v>
      </c>
      <c r="B50" s="6" t="n">
        <f aca="false">B49+1</f>
        <v>26</v>
      </c>
      <c r="C50" s="7" t="n">
        <f aca="false">-1 *PMT(B$3/12, 240, B$9)</f>
        <v>9089.70493949128</v>
      </c>
      <c r="D50" s="7" t="n">
        <f aca="false">-1 * IPMT(B$3/12, B50, 240, B$9)</f>
        <v>4645.20404554242</v>
      </c>
      <c r="E50" s="7" t="n">
        <f aca="false">-1 * PPMT(B$3/12, B50, 240, B$9)</f>
        <v>4444.50089394886</v>
      </c>
      <c r="F50" s="7" t="n">
        <f aca="false">F49+D50</f>
        <v>125449.041195552</v>
      </c>
      <c r="G50" s="7" t="n">
        <f aca="false">E50+G49</f>
        <v>610883.287231221</v>
      </c>
      <c r="H50" s="7" t="n">
        <f aca="false">H49+B$2*B$15/12</f>
        <v>86666.6666666667</v>
      </c>
      <c r="I50" s="7" t="n">
        <f aca="false">G50+H50</f>
        <v>697549.953897888</v>
      </c>
      <c r="J50" s="7" t="n">
        <f aca="false">B$4</f>
        <v>500000</v>
      </c>
      <c r="K50" s="7" t="n">
        <f aca="false">I50+J50</f>
        <v>1197549.95389789</v>
      </c>
      <c r="L50" s="7" t="n">
        <f aca="false">D50</f>
        <v>4645.20404554242</v>
      </c>
      <c r="M50" s="7" t="n">
        <f aca="false">M49*(1+(B$15/12))</f>
        <v>4163.43004447091</v>
      </c>
      <c r="N50" s="7" t="n">
        <f aca="false">M50+L50</f>
        <v>8808.63409001333</v>
      </c>
      <c r="O50" s="7" t="n">
        <f aca="false">O49*(1+(B$15/12))</f>
        <v>12998.4451806108</v>
      </c>
      <c r="P50" s="7" t="n">
        <f aca="false">J50*B$5/12</f>
        <v>833.333333333333</v>
      </c>
      <c r="Q50" s="7" t="n">
        <f aca="false">O50-N50+P50</f>
        <v>5023.14442393077</v>
      </c>
      <c r="R50" s="7" t="n">
        <f aca="false">R49+Q50</f>
        <v>96255.7521419116</v>
      </c>
      <c r="S50" s="12" t="n">
        <f aca="false">12*Q50/K50</f>
        <v>0.0503342118556075</v>
      </c>
      <c r="T50" s="7" t="n">
        <f aca="false">M50+C50</f>
        <v>13253.1349839622</v>
      </c>
      <c r="U50" s="7" t="n">
        <f aca="false">O50</f>
        <v>12998.4451806108</v>
      </c>
      <c r="V50" s="13" t="n">
        <f aca="false">U50-T50</f>
        <v>-254.689803351424</v>
      </c>
      <c r="W50" s="13" t="n">
        <f aca="false">W49+V50</f>
        <v>-36294.2017559762</v>
      </c>
    </row>
    <row r="51" customFormat="false" ht="12.8" hidden="false" customHeight="false" outlineLevel="0" collapsed="false">
      <c r="A51" s="11" t="n">
        <f aca="false">A50+ORG.OPENOFFICE.DAYSINMONTH(A50)</f>
        <v>45078</v>
      </c>
      <c r="B51" s="6" t="n">
        <f aca="false">B50+1</f>
        <v>27</v>
      </c>
      <c r="C51" s="7" t="n">
        <f aca="false">-1 *PMT(B$3/12, 240, B$9)</f>
        <v>9089.70493949128</v>
      </c>
      <c r="D51" s="7" t="n">
        <f aca="false">-1 * IPMT(B$3/12, B51, 240, B$9)</f>
        <v>4630.38904256259</v>
      </c>
      <c r="E51" s="7" t="n">
        <f aca="false">-1 * PPMT(B$3/12, B51, 240, B$9)</f>
        <v>4459.31589692869</v>
      </c>
      <c r="F51" s="7" t="n">
        <f aca="false">F50+D51</f>
        <v>130079.430238115</v>
      </c>
      <c r="G51" s="7" t="n">
        <f aca="false">E51+G50</f>
        <v>615342.60312815</v>
      </c>
      <c r="H51" s="7" t="n">
        <f aca="false">H50+B$2*B$15/12</f>
        <v>90000</v>
      </c>
      <c r="I51" s="7" t="n">
        <f aca="false">G51+H51</f>
        <v>705342.60312815</v>
      </c>
      <c r="J51" s="7" t="n">
        <f aca="false">B$4</f>
        <v>500000</v>
      </c>
      <c r="K51" s="7" t="n">
        <f aca="false">I51+J51</f>
        <v>1205342.60312815</v>
      </c>
      <c r="L51" s="7" t="n">
        <f aca="false">D51</f>
        <v>4630.38904256259</v>
      </c>
      <c r="M51" s="7" t="n">
        <f aca="false">M50*(1+(B$15/12))</f>
        <v>4170.36909454503</v>
      </c>
      <c r="N51" s="7" t="n">
        <f aca="false">M51+L51</f>
        <v>8800.75813710761</v>
      </c>
      <c r="O51" s="7" t="n">
        <f aca="false">O50*(1+(B$15/12))</f>
        <v>13020.1092559118</v>
      </c>
      <c r="P51" s="7" t="n">
        <f aca="false">J51*B$5/12</f>
        <v>833.333333333333</v>
      </c>
      <c r="Q51" s="7" t="n">
        <f aca="false">O51-N51+P51</f>
        <v>5052.6844521375</v>
      </c>
      <c r="R51" s="7" t="n">
        <f aca="false">R50+Q51</f>
        <v>101308.436594049</v>
      </c>
      <c r="S51" s="12" t="n">
        <f aca="false">12*Q51/K51</f>
        <v>0.050302887551054</v>
      </c>
      <c r="T51" s="7" t="n">
        <f aca="false">M51+C51</f>
        <v>13260.0740340363</v>
      </c>
      <c r="U51" s="7" t="n">
        <f aca="false">O51</f>
        <v>13020.1092559118</v>
      </c>
      <c r="V51" s="13" t="n">
        <f aca="false">U51-T51</f>
        <v>-239.964778124526</v>
      </c>
      <c r="W51" s="13" t="n">
        <f aca="false">W50+V51</f>
        <v>-36534.1665341007</v>
      </c>
    </row>
    <row r="52" customFormat="false" ht="12.8" hidden="false" customHeight="false" outlineLevel="0" collapsed="false">
      <c r="A52" s="11" t="n">
        <f aca="false">A51+ORG.OPENOFFICE.DAYSINMONTH(A51)</f>
        <v>45108</v>
      </c>
      <c r="B52" s="6" t="n">
        <f aca="false">B51+1</f>
        <v>28</v>
      </c>
      <c r="C52" s="7" t="n">
        <f aca="false">-1 *PMT(B$3/12, 240, B$9)</f>
        <v>9089.70493949128</v>
      </c>
      <c r="D52" s="7" t="n">
        <f aca="false">-1 * IPMT(B$3/12, B52, 240, B$9)</f>
        <v>4615.52465623949</v>
      </c>
      <c r="E52" s="7" t="n">
        <f aca="false">-1 * PPMT(B$3/12, B52, 240, B$9)</f>
        <v>4474.18028325179</v>
      </c>
      <c r="F52" s="7" t="n">
        <f aca="false">F51+D52</f>
        <v>134694.954894354</v>
      </c>
      <c r="G52" s="7" t="n">
        <f aca="false">E52+G51</f>
        <v>619816.783411402</v>
      </c>
      <c r="H52" s="7" t="n">
        <f aca="false">H51+B$2*B$15/12</f>
        <v>93333.3333333333</v>
      </c>
      <c r="I52" s="7" t="n">
        <f aca="false">G52+H52</f>
        <v>713150.116744735</v>
      </c>
      <c r="J52" s="7" t="n">
        <f aca="false">B$4</f>
        <v>500000</v>
      </c>
      <c r="K52" s="7" t="n">
        <f aca="false">I52+J52</f>
        <v>1213150.11674474</v>
      </c>
      <c r="L52" s="7" t="n">
        <f aca="false">D52</f>
        <v>4615.52465623949</v>
      </c>
      <c r="M52" s="7" t="n">
        <f aca="false">M51*(1+(B$15/12))</f>
        <v>4177.3197097026</v>
      </c>
      <c r="N52" s="7" t="n">
        <f aca="false">M52+L52</f>
        <v>8792.84436594209</v>
      </c>
      <c r="O52" s="7" t="n">
        <f aca="false">O51*(1+(B$15/12))</f>
        <v>13041.809438005</v>
      </c>
      <c r="P52" s="7" t="n">
        <f aca="false">J52*B$5/12</f>
        <v>833.333333333333</v>
      </c>
      <c r="Q52" s="7" t="n">
        <f aca="false">O52-N52+P52</f>
        <v>5082.29840539621</v>
      </c>
      <c r="R52" s="7" t="n">
        <f aca="false">R51+Q52</f>
        <v>106390.734999445</v>
      </c>
      <c r="S52" s="12" t="n">
        <f aca="false">12*Q52/K52</f>
        <v>0.0502720809427966</v>
      </c>
      <c r="T52" s="7" t="n">
        <f aca="false">M52+C52</f>
        <v>13267.0246491939</v>
      </c>
      <c r="U52" s="7" t="n">
        <f aca="false">O52</f>
        <v>13041.809438005</v>
      </c>
      <c r="V52" s="13" t="n">
        <f aca="false">U52-T52</f>
        <v>-225.215211188912</v>
      </c>
      <c r="W52" s="13" t="n">
        <f aca="false">W51+V52</f>
        <v>-36759.3817452896</v>
      </c>
    </row>
    <row r="53" customFormat="false" ht="12.8" hidden="false" customHeight="false" outlineLevel="0" collapsed="false">
      <c r="A53" s="11" t="n">
        <f aca="false">A52+ORG.OPENOFFICE.DAYSINMONTH(A52)</f>
        <v>45139</v>
      </c>
      <c r="B53" s="6" t="n">
        <f aca="false">B52+1</f>
        <v>29</v>
      </c>
      <c r="C53" s="7" t="n">
        <f aca="false">-1 *PMT(B$3/12, 240, B$9)</f>
        <v>9089.70493949128</v>
      </c>
      <c r="D53" s="7" t="n">
        <f aca="false">-1 * IPMT(B$3/12, B53, 240, B$9)</f>
        <v>4600.61072196199</v>
      </c>
      <c r="E53" s="7" t="n">
        <f aca="false">-1 * PPMT(B$3/12, B53, 240, B$9)</f>
        <v>4489.0942175293</v>
      </c>
      <c r="F53" s="7" t="n">
        <f aca="false">F52+D53</f>
        <v>139295.565616316</v>
      </c>
      <c r="G53" s="7" t="n">
        <f aca="false">E53+G52</f>
        <v>624305.877628931</v>
      </c>
      <c r="H53" s="7" t="n">
        <f aca="false">H52+B$2*B$15/12</f>
        <v>96666.6666666666</v>
      </c>
      <c r="I53" s="7" t="n">
        <f aca="false">G53+H53</f>
        <v>720972.544295598</v>
      </c>
      <c r="J53" s="7" t="n">
        <f aca="false">B$4</f>
        <v>500000</v>
      </c>
      <c r="K53" s="7" t="n">
        <f aca="false">I53+J53</f>
        <v>1220972.5442956</v>
      </c>
      <c r="L53" s="7" t="n">
        <f aca="false">D53</f>
        <v>4600.61072196199</v>
      </c>
      <c r="M53" s="7" t="n">
        <f aca="false">M52*(1+(B$15/12))</f>
        <v>4184.28190921877</v>
      </c>
      <c r="N53" s="7" t="n">
        <f aca="false">M53+L53</f>
        <v>8784.89263118076</v>
      </c>
      <c r="O53" s="7" t="n">
        <f aca="false">O52*(1+(B$15/12))</f>
        <v>13063.5457870683</v>
      </c>
      <c r="P53" s="7" t="n">
        <f aca="false">J53*B$5/12</f>
        <v>833.333333333333</v>
      </c>
      <c r="Q53" s="7" t="n">
        <f aca="false">O53-N53+P53</f>
        <v>5111.98648922089</v>
      </c>
      <c r="R53" s="7" t="n">
        <f aca="false">R52+Q53</f>
        <v>111502.721488666</v>
      </c>
      <c r="S53" s="12" t="n">
        <f aca="false">12*Q53/K53</f>
        <v>0.0502417832057322</v>
      </c>
      <c r="T53" s="7" t="n">
        <f aca="false">M53+C53</f>
        <v>13273.9868487101</v>
      </c>
      <c r="U53" s="7" t="n">
        <f aca="false">O53</f>
        <v>13063.5457870683</v>
      </c>
      <c r="V53" s="13" t="n">
        <f aca="false">U53-T53</f>
        <v>-210.441061641743</v>
      </c>
      <c r="W53" s="13" t="n">
        <f aca="false">W52+V53</f>
        <v>-36969.8228069314</v>
      </c>
    </row>
    <row r="54" customFormat="false" ht="12.8" hidden="false" customHeight="false" outlineLevel="0" collapsed="false">
      <c r="A54" s="11" t="n">
        <f aca="false">A53+ORG.OPENOFFICE.DAYSINMONTH(A53)</f>
        <v>45170</v>
      </c>
      <c r="B54" s="6" t="n">
        <f aca="false">B53+1</f>
        <v>30</v>
      </c>
      <c r="C54" s="7" t="n">
        <f aca="false">-1 *PMT(B$3/12, 240, B$9)</f>
        <v>9089.70493949128</v>
      </c>
      <c r="D54" s="7" t="n">
        <f aca="false">-1 * IPMT(B$3/12, B54, 240, B$9)</f>
        <v>4585.64707457022</v>
      </c>
      <c r="E54" s="7" t="n">
        <f aca="false">-1 * PPMT(B$3/12, B54, 240, B$9)</f>
        <v>4504.05786492106</v>
      </c>
      <c r="F54" s="7" t="n">
        <f aca="false">F53+D54</f>
        <v>143881.212690886</v>
      </c>
      <c r="G54" s="7" t="n">
        <f aca="false">E54+G53</f>
        <v>628809.935493852</v>
      </c>
      <c r="H54" s="7" t="n">
        <f aca="false">H53+B$2*B$15/12</f>
        <v>100000</v>
      </c>
      <c r="I54" s="7" t="n">
        <f aca="false">G54+H54</f>
        <v>728809.935493852</v>
      </c>
      <c r="J54" s="7" t="n">
        <f aca="false">B$4</f>
        <v>500000</v>
      </c>
      <c r="K54" s="7" t="n">
        <f aca="false">I54+J54</f>
        <v>1228809.93549385</v>
      </c>
      <c r="L54" s="7" t="n">
        <f aca="false">D54</f>
        <v>4585.64707457022</v>
      </c>
      <c r="M54" s="7" t="n">
        <f aca="false">M53*(1+(B$15/12))</f>
        <v>4191.2557124008</v>
      </c>
      <c r="N54" s="7" t="n">
        <f aca="false">M54+L54</f>
        <v>8776.90278697103</v>
      </c>
      <c r="O54" s="7" t="n">
        <f aca="false">O53*(1+(B$15/12))</f>
        <v>13085.3183633801</v>
      </c>
      <c r="P54" s="7" t="n">
        <f aca="false">J54*B$5/12</f>
        <v>833.333333333333</v>
      </c>
      <c r="Q54" s="7" t="n">
        <f aca="false">O54-N54+P54</f>
        <v>5141.7489097424</v>
      </c>
      <c r="R54" s="7" t="n">
        <f aca="false">R53+Q54</f>
        <v>116644.470398409</v>
      </c>
      <c r="S54" s="12" t="n">
        <f aca="false">12*Q54/K54</f>
        <v>0.0502119857064075</v>
      </c>
      <c r="T54" s="7" t="n">
        <f aca="false">M54+C54</f>
        <v>13280.9606518921</v>
      </c>
      <c r="U54" s="7" t="n">
        <f aca="false">O54</f>
        <v>13085.3183633801</v>
      </c>
      <c r="V54" s="13" t="n">
        <f aca="false">U54-T54</f>
        <v>-195.642288511992</v>
      </c>
      <c r="W54" s="13" t="n">
        <f aca="false">W53+V54</f>
        <v>-37165.4650954434</v>
      </c>
    </row>
    <row r="55" customFormat="false" ht="12.8" hidden="false" customHeight="false" outlineLevel="0" collapsed="false">
      <c r="A55" s="11" t="n">
        <f aca="false">A54+ORG.OPENOFFICE.DAYSINMONTH(A54)</f>
        <v>45200</v>
      </c>
      <c r="B55" s="6" t="n">
        <f aca="false">B54+1</f>
        <v>31</v>
      </c>
      <c r="C55" s="7" t="n">
        <f aca="false">-1 *PMT(B$3/12, 240, B$9)</f>
        <v>9089.70493949128</v>
      </c>
      <c r="D55" s="7" t="n">
        <f aca="false">-1 * IPMT(B$3/12, B55, 240, B$9)</f>
        <v>4570.63354835382</v>
      </c>
      <c r="E55" s="7" t="n">
        <f aca="false">-1 * PPMT(B$3/12, B55, 240, B$9)</f>
        <v>4519.07139113746</v>
      </c>
      <c r="F55" s="7" t="n">
        <f aca="false">F54+D55</f>
        <v>148451.84623924</v>
      </c>
      <c r="G55" s="7" t="n">
        <f aca="false">E55+G54</f>
        <v>633329.00688499</v>
      </c>
      <c r="H55" s="7" t="n">
        <f aca="false">H54+B$2*B$15/12</f>
        <v>103333.333333333</v>
      </c>
      <c r="I55" s="7" t="n">
        <f aca="false">G55+H55</f>
        <v>736662.340218323</v>
      </c>
      <c r="J55" s="7" t="n">
        <f aca="false">B$4</f>
        <v>500000</v>
      </c>
      <c r="K55" s="7" t="n">
        <f aca="false">I55+J55</f>
        <v>1236662.34021832</v>
      </c>
      <c r="L55" s="7" t="n">
        <f aca="false">D55</f>
        <v>4570.63354835382</v>
      </c>
      <c r="M55" s="7" t="n">
        <f aca="false">M54*(1+(B$15/12))</f>
        <v>4198.24113858814</v>
      </c>
      <c r="N55" s="7" t="n">
        <f aca="false">M55+L55</f>
        <v>8768.87468694196</v>
      </c>
      <c r="O55" s="7" t="n">
        <f aca="false">O54*(1+(B$15/12))</f>
        <v>13107.1272273191</v>
      </c>
      <c r="P55" s="7" t="n">
        <f aca="false">J55*B$5/12</f>
        <v>833.333333333333</v>
      </c>
      <c r="Q55" s="7" t="n">
        <f aca="false">O55-N55+P55</f>
        <v>5171.58587371044</v>
      </c>
      <c r="R55" s="7" t="n">
        <f aca="false">R54+Q55</f>
        <v>121816.056272119</v>
      </c>
      <c r="S55" s="12" t="n">
        <f aca="false">12*Q55/K55</f>
        <v>0.0501826799978151</v>
      </c>
      <c r="T55" s="7" t="n">
        <f aca="false">M55+C55</f>
        <v>13287.9460780794</v>
      </c>
      <c r="U55" s="7" t="n">
        <f aca="false">O55</f>
        <v>13107.1272273191</v>
      </c>
      <c r="V55" s="13" t="n">
        <f aca="false">U55-T55</f>
        <v>-180.818850760361</v>
      </c>
      <c r="W55" s="13" t="n">
        <f aca="false">W54+V55</f>
        <v>-37346.2839462037</v>
      </c>
    </row>
    <row r="56" customFormat="false" ht="12.8" hidden="false" customHeight="false" outlineLevel="0" collapsed="false">
      <c r="A56" s="11" t="n">
        <f aca="false">A55+ORG.OPENOFFICE.DAYSINMONTH(A55)</f>
        <v>45231</v>
      </c>
      <c r="B56" s="6" t="n">
        <f aca="false">B55+1</f>
        <v>32</v>
      </c>
      <c r="C56" s="7" t="n">
        <f aca="false">-1 *PMT(B$3/12, 240, B$9)</f>
        <v>9089.70493949128</v>
      </c>
      <c r="D56" s="7" t="n">
        <f aca="false">-1 * IPMT(B$3/12, B56, 240, B$9)</f>
        <v>4555.56997705003</v>
      </c>
      <c r="E56" s="7" t="n">
        <f aca="false">-1 * PPMT(B$3/12, B56, 240, B$9)</f>
        <v>4534.13496244126</v>
      </c>
      <c r="F56" s="7" t="n">
        <f aca="false">F55+D56</f>
        <v>153007.41621629</v>
      </c>
      <c r="G56" s="7" t="n">
        <f aca="false">E56+G55</f>
        <v>637863.141847431</v>
      </c>
      <c r="H56" s="7" t="n">
        <f aca="false">H55+B$2*B$15/12</f>
        <v>106666.666666667</v>
      </c>
      <c r="I56" s="7" t="n">
        <f aca="false">G56+H56</f>
        <v>744529.808514097</v>
      </c>
      <c r="J56" s="7" t="n">
        <f aca="false">B$4</f>
        <v>500000</v>
      </c>
      <c r="K56" s="7" t="n">
        <f aca="false">I56+J56</f>
        <v>1244529.8085141</v>
      </c>
      <c r="L56" s="7" t="n">
        <f aca="false">D56</f>
        <v>4555.56997705003</v>
      </c>
      <c r="M56" s="7" t="n">
        <f aca="false">M55*(1+(B$15/12))</f>
        <v>4205.23820715245</v>
      </c>
      <c r="N56" s="7" t="n">
        <f aca="false">M56+L56</f>
        <v>8760.80818420248</v>
      </c>
      <c r="O56" s="7" t="n">
        <f aca="false">O55*(1+(B$15/12))</f>
        <v>13128.9724393646</v>
      </c>
      <c r="P56" s="7" t="n">
        <f aca="false">J56*B$5/12</f>
        <v>833.333333333333</v>
      </c>
      <c r="Q56" s="7" t="n">
        <f aca="false">O56-N56+P56</f>
        <v>5201.49758849545</v>
      </c>
      <c r="R56" s="7" t="n">
        <f aca="false">R55+Q56</f>
        <v>127017.553860615</v>
      </c>
      <c r="S56" s="12" t="n">
        <f aca="false">12*Q56/K56</f>
        <v>0.0501538578143573</v>
      </c>
      <c r="T56" s="7" t="n">
        <f aca="false">M56+C56</f>
        <v>13294.9431466437</v>
      </c>
      <c r="U56" s="7" t="n">
        <f aca="false">O56</f>
        <v>13128.9724393646</v>
      </c>
      <c r="V56" s="13" t="n">
        <f aca="false">U56-T56</f>
        <v>-165.970707279141</v>
      </c>
      <c r="W56" s="13" t="n">
        <f aca="false">W55+V56</f>
        <v>-37512.2546534829</v>
      </c>
    </row>
    <row r="57" customFormat="false" ht="12.8" hidden="false" customHeight="false" outlineLevel="0" collapsed="false">
      <c r="A57" s="11" t="n">
        <f aca="false">A56+ORG.OPENOFFICE.DAYSINMONTH(A56)</f>
        <v>45261</v>
      </c>
      <c r="B57" s="6" t="n">
        <f aca="false">B56+1</f>
        <v>33</v>
      </c>
      <c r="C57" s="7" t="n">
        <f aca="false">-1 *PMT(B$3/12, 240, B$9)</f>
        <v>9089.70493949128</v>
      </c>
      <c r="D57" s="7" t="n">
        <f aca="false">-1 * IPMT(B$3/12, B57, 240, B$9)</f>
        <v>4540.45619384189</v>
      </c>
      <c r="E57" s="7" t="n">
        <f aca="false">-1 * PPMT(B$3/12, B57, 240, B$9)</f>
        <v>4549.24874564939</v>
      </c>
      <c r="F57" s="7" t="n">
        <f aca="false">F56+D57</f>
        <v>157547.872410132</v>
      </c>
      <c r="G57" s="7" t="n">
        <f aca="false">E57+G56</f>
        <v>642412.39059308</v>
      </c>
      <c r="H57" s="7" t="n">
        <f aca="false">H56+B$2*B$15/12</f>
        <v>110000</v>
      </c>
      <c r="I57" s="7" t="n">
        <f aca="false">G57+H57</f>
        <v>752412.39059308</v>
      </c>
      <c r="J57" s="7" t="n">
        <f aca="false">B$4</f>
        <v>500000</v>
      </c>
      <c r="K57" s="7" t="n">
        <f aca="false">I57+J57</f>
        <v>1252412.39059308</v>
      </c>
      <c r="L57" s="7" t="n">
        <f aca="false">D57</f>
        <v>4540.45619384189</v>
      </c>
      <c r="M57" s="7" t="n">
        <f aca="false">M56*(1+(B$15/12))</f>
        <v>4212.24693749771</v>
      </c>
      <c r="N57" s="7" t="n">
        <f aca="false">M57+L57</f>
        <v>8752.7031313396</v>
      </c>
      <c r="O57" s="7" t="n">
        <f aca="false">O56*(1+(B$15/12))</f>
        <v>13150.8540600969</v>
      </c>
      <c r="P57" s="7" t="n">
        <f aca="false">J57*B$5/12</f>
        <v>833.333333333333</v>
      </c>
      <c r="Q57" s="7" t="n">
        <f aca="false">O57-N57+P57</f>
        <v>5231.4842620906</v>
      </c>
      <c r="R57" s="7" t="n">
        <f aca="false">R56+Q57</f>
        <v>132249.038122705</v>
      </c>
      <c r="S57" s="12" t="n">
        <f aca="false">12*Q57/K57</f>
        <v>0.0501255110669728</v>
      </c>
      <c r="T57" s="7" t="n">
        <f aca="false">M57+C57</f>
        <v>13301.951876989</v>
      </c>
      <c r="U57" s="7" t="n">
        <f aca="false">O57</f>
        <v>13150.8540600969</v>
      </c>
      <c r="V57" s="13" t="n">
        <f aca="false">U57-T57</f>
        <v>-151.097816892121</v>
      </c>
      <c r="W57" s="13" t="n">
        <f aca="false">W56+V57</f>
        <v>-37663.352470375</v>
      </c>
    </row>
    <row r="58" customFormat="false" ht="12.8" hidden="false" customHeight="false" outlineLevel="0" collapsed="false">
      <c r="A58" s="11" t="n">
        <f aca="false">A57+ORG.OPENOFFICE.DAYSINMONTH(A57)</f>
        <v>45292</v>
      </c>
      <c r="B58" s="6" t="n">
        <f aca="false">B57+1</f>
        <v>34</v>
      </c>
      <c r="C58" s="7" t="n">
        <f aca="false">-1 *PMT(B$3/12, 240, B$9)</f>
        <v>9089.70493949128</v>
      </c>
      <c r="D58" s="7" t="n">
        <f aca="false">-1 * IPMT(B$3/12, B58, 240, B$9)</f>
        <v>4525.29203135639</v>
      </c>
      <c r="E58" s="7" t="n">
        <f aca="false">-1 * PPMT(B$3/12, B58, 240, B$9)</f>
        <v>4564.41290813489</v>
      </c>
      <c r="F58" s="7" t="n">
        <f aca="false">F57+D58</f>
        <v>162073.164441489</v>
      </c>
      <c r="G58" s="7" t="n">
        <f aca="false">E58+G57</f>
        <v>646976.803501215</v>
      </c>
      <c r="H58" s="7" t="n">
        <f aca="false">H57+B$2*B$15/12</f>
        <v>113333.333333333</v>
      </c>
      <c r="I58" s="7" t="n">
        <f aca="false">G58+H58</f>
        <v>760310.136834548</v>
      </c>
      <c r="J58" s="7" t="n">
        <f aca="false">B$4</f>
        <v>500000</v>
      </c>
      <c r="K58" s="7" t="n">
        <f aca="false">I58+J58</f>
        <v>1260310.13683455</v>
      </c>
      <c r="L58" s="7" t="n">
        <f aca="false">D58</f>
        <v>4525.29203135639</v>
      </c>
      <c r="M58" s="7" t="n">
        <f aca="false">M57*(1+(B$15/12))</f>
        <v>4219.26734906021</v>
      </c>
      <c r="N58" s="7" t="n">
        <f aca="false">M58+L58</f>
        <v>8744.5593804166</v>
      </c>
      <c r="O58" s="7" t="n">
        <f aca="false">O57*(1+(B$15/12))</f>
        <v>13172.772150197</v>
      </c>
      <c r="P58" s="7" t="n">
        <f aca="false">J58*B$5/12</f>
        <v>833.333333333333</v>
      </c>
      <c r="Q58" s="7" t="n">
        <f aca="false">O58-N58+P58</f>
        <v>5261.54610311377</v>
      </c>
      <c r="R58" s="7" t="n">
        <f aca="false">R57+Q58</f>
        <v>137510.584225819</v>
      </c>
      <c r="S58" s="12" t="n">
        <f aca="false">12*Q58/K58</f>
        <v>0.0500976318384194</v>
      </c>
      <c r="T58" s="7" t="n">
        <f aca="false">M58+C58</f>
        <v>13308.9722885515</v>
      </c>
      <c r="U58" s="7" t="n">
        <f aca="false">O58</f>
        <v>13172.772150197</v>
      </c>
      <c r="V58" s="13" t="n">
        <f aca="false">U58-T58</f>
        <v>-136.200138354456</v>
      </c>
      <c r="W58" s="13" t="n">
        <f aca="false">W57+V58</f>
        <v>-37799.5526087294</v>
      </c>
    </row>
    <row r="59" customFormat="false" ht="12.8" hidden="false" customHeight="false" outlineLevel="0" collapsed="false">
      <c r="A59" s="11" t="n">
        <f aca="false">A58+ORG.OPENOFFICE.DAYSINMONTH(A58)</f>
        <v>45323</v>
      </c>
      <c r="B59" s="6" t="n">
        <f aca="false">B58+1</f>
        <v>35</v>
      </c>
      <c r="C59" s="7" t="n">
        <f aca="false">-1 *PMT(B$3/12, 240, B$9)</f>
        <v>9089.70493949128</v>
      </c>
      <c r="D59" s="7" t="n">
        <f aca="false">-1 * IPMT(B$3/12, B59, 240, B$9)</f>
        <v>4510.07732166261</v>
      </c>
      <c r="E59" s="7" t="n">
        <f aca="false">-1 * PPMT(B$3/12, B59, 240, B$9)</f>
        <v>4579.62761782868</v>
      </c>
      <c r="F59" s="7" t="n">
        <f aca="false">F58+D59</f>
        <v>166583.241763151</v>
      </c>
      <c r="G59" s="7" t="n">
        <f aca="false">E59+G58</f>
        <v>651556.431119044</v>
      </c>
      <c r="H59" s="7" t="n">
        <f aca="false">H58+B$2*B$15/12</f>
        <v>116666.666666667</v>
      </c>
      <c r="I59" s="7" t="n">
        <f aca="false">G59+H59</f>
        <v>768223.09778571</v>
      </c>
      <c r="J59" s="7" t="n">
        <f aca="false">B$4</f>
        <v>500000</v>
      </c>
      <c r="K59" s="7" t="n">
        <f aca="false">I59+J59</f>
        <v>1268223.09778571</v>
      </c>
      <c r="L59" s="7" t="n">
        <f aca="false">D59</f>
        <v>4510.07732166261</v>
      </c>
      <c r="M59" s="7" t="n">
        <f aca="false">M58*(1+(B$15/12))</f>
        <v>4226.29946130864</v>
      </c>
      <c r="N59" s="7" t="n">
        <f aca="false">M59+L59</f>
        <v>8736.37678297124</v>
      </c>
      <c r="O59" s="7" t="n">
        <f aca="false">O58*(1+(B$15/12))</f>
        <v>13194.7267704474</v>
      </c>
      <c r="P59" s="7" t="n">
        <f aca="false">J59*B$5/12</f>
        <v>833.333333333333</v>
      </c>
      <c r="Q59" s="7" t="n">
        <f aca="false">O59-N59+P59</f>
        <v>5291.68332080945</v>
      </c>
      <c r="R59" s="7" t="n">
        <f aca="false">R58+Q59</f>
        <v>142802.267546628</v>
      </c>
      <c r="S59" s="12" t="n">
        <f aca="false">12*Q59/K59</f>
        <v>0.0500702123787079</v>
      </c>
      <c r="T59" s="7" t="n">
        <f aca="false">M59+C59</f>
        <v>13316.0044007999</v>
      </c>
      <c r="U59" s="7" t="n">
        <f aca="false">O59</f>
        <v>13194.7267704474</v>
      </c>
      <c r="V59" s="13" t="n">
        <f aca="false">U59-T59</f>
        <v>-121.277630352561</v>
      </c>
      <c r="W59" s="13" t="n">
        <f aca="false">W58+V59</f>
        <v>-37920.830239082</v>
      </c>
    </row>
    <row r="60" customFormat="false" ht="12.8" hidden="false" customHeight="false" outlineLevel="0" collapsed="false">
      <c r="A60" s="11" t="n">
        <f aca="false">A59+ORG.OPENOFFICE.DAYSINMONTH(A59)</f>
        <v>45352</v>
      </c>
      <c r="B60" s="6" t="n">
        <f aca="false">B59+1</f>
        <v>36</v>
      </c>
      <c r="C60" s="7" t="n">
        <f aca="false">-1 *PMT(B$3/12, 240, B$9)</f>
        <v>9089.70493949128</v>
      </c>
      <c r="D60" s="7" t="n">
        <f aca="false">-1 * IPMT(B$3/12, B60, 240, B$9)</f>
        <v>4494.81189626984</v>
      </c>
      <c r="E60" s="7" t="n">
        <f aca="false">-1 * PPMT(B$3/12, B60, 240, B$9)</f>
        <v>4594.89304322144</v>
      </c>
      <c r="F60" s="7" t="n">
        <f aca="false">F59+D60</f>
        <v>171078.053659421</v>
      </c>
      <c r="G60" s="7" t="n">
        <f aca="false">E60+G59</f>
        <v>656151.324162265</v>
      </c>
      <c r="H60" s="7" t="n">
        <f aca="false">H59+B$2*B$15/12</f>
        <v>120000</v>
      </c>
      <c r="I60" s="7" t="n">
        <f aca="false">G60+H60</f>
        <v>776151.324162265</v>
      </c>
      <c r="J60" s="7" t="n">
        <f aca="false">B$4</f>
        <v>500000</v>
      </c>
      <c r="K60" s="7" t="n">
        <f aca="false">I60+J60</f>
        <v>1276151.32416227</v>
      </c>
      <c r="L60" s="7" t="n">
        <f aca="false">D60</f>
        <v>4494.81189626984</v>
      </c>
      <c r="M60" s="7" t="n">
        <f aca="false">M59*(1+(B$15/12))</f>
        <v>4233.34329374415</v>
      </c>
      <c r="N60" s="7" t="n">
        <f aca="false">M60+L60</f>
        <v>8728.155190014</v>
      </c>
      <c r="O60" s="7" t="n">
        <f aca="false">O59*(1+(B$15/12))</f>
        <v>13216.7179817314</v>
      </c>
      <c r="P60" s="7" t="n">
        <f aca="false">J60*B$5/12</f>
        <v>833.333333333333</v>
      </c>
      <c r="Q60" s="7" t="n">
        <f aca="false">O60-N60+P60</f>
        <v>5321.89612505078</v>
      </c>
      <c r="R60" s="7" t="n">
        <f aca="false">R59+Q60</f>
        <v>148124.163671679</v>
      </c>
      <c r="S60" s="12" t="n">
        <f aca="false">12*Q60/K60</f>
        <v>0.0500432451006798</v>
      </c>
      <c r="T60" s="7" t="n">
        <f aca="false">M60+C60</f>
        <v>13323.0482332354</v>
      </c>
      <c r="U60" s="7" t="n">
        <f aca="false">O60</f>
        <v>13216.7179817314</v>
      </c>
      <c r="V60" s="13" t="n">
        <f aca="false">U60-T60</f>
        <v>-106.330251503994</v>
      </c>
      <c r="W60" s="13" t="n">
        <f aca="false">W59+V60</f>
        <v>-38027.160490586</v>
      </c>
      <c r="X60" s="7" t="n">
        <f aca="false">SUM(V49:V60)</f>
        <v>-2257.03886566563</v>
      </c>
    </row>
    <row r="61" customFormat="false" ht="12.8" hidden="false" customHeight="false" outlineLevel="0" collapsed="false">
      <c r="A61" s="11" t="n">
        <f aca="false">A60+ORG.OPENOFFICE.DAYSINMONTH(A60)</f>
        <v>45383</v>
      </c>
      <c r="B61" s="6" t="n">
        <f aca="false">B60+1</f>
        <v>37</v>
      </c>
      <c r="C61" s="7" t="n">
        <f aca="false">-1 *PMT(B$3/12, 240, B$9)</f>
        <v>9089.70493949128</v>
      </c>
      <c r="D61" s="7" t="n">
        <f aca="false">-1 * IPMT(B$3/12, B61, 240, B$9)</f>
        <v>4479.49558612577</v>
      </c>
      <c r="E61" s="7" t="n">
        <f aca="false">-1 * PPMT(B$3/12, B61, 240, B$9)</f>
        <v>4610.20935336551</v>
      </c>
      <c r="F61" s="7" t="n">
        <f aca="false">F60+D61</f>
        <v>175557.549245547</v>
      </c>
      <c r="G61" s="7" t="n">
        <f aca="false">E61+G60</f>
        <v>660761.533515631</v>
      </c>
      <c r="H61" s="7" t="n">
        <f aca="false">H60+B$2*B$15/12</f>
        <v>123333.333333333</v>
      </c>
      <c r="I61" s="7" t="n">
        <f aca="false">G61+H61</f>
        <v>784094.866848964</v>
      </c>
      <c r="J61" s="7" t="n">
        <f aca="false">B$4</f>
        <v>500000</v>
      </c>
      <c r="K61" s="7" t="n">
        <f aca="false">I61+J61</f>
        <v>1284094.86684896</v>
      </c>
      <c r="L61" s="7" t="n">
        <f aca="false">D61</f>
        <v>4479.49558612577</v>
      </c>
      <c r="M61" s="7" t="n">
        <f aca="false">M60*(1+(B$15/12))</f>
        <v>4240.39886590039</v>
      </c>
      <c r="N61" s="7" t="n">
        <f aca="false">M61+L61</f>
        <v>8719.89445202616</v>
      </c>
      <c r="O61" s="7" t="n">
        <f aca="false">O60*(1+(B$15/12))</f>
        <v>13238.7458450343</v>
      </c>
      <c r="P61" s="7" t="n">
        <f aca="false">J61*B$5/12</f>
        <v>833.333333333333</v>
      </c>
      <c r="Q61" s="7" t="n">
        <f aca="false">O61-N61+P61</f>
        <v>5352.18472634149</v>
      </c>
      <c r="R61" s="7" t="n">
        <f aca="false">R60+Q61</f>
        <v>153476.348398021</v>
      </c>
      <c r="S61" s="12" t="n">
        <f aca="false">12*Q61/K61</f>
        <v>0.0500167225757256</v>
      </c>
      <c r="T61" s="7" t="n">
        <f aca="false">M61+C61</f>
        <v>13330.1038053917</v>
      </c>
      <c r="U61" s="7" t="n">
        <f aca="false">O61</f>
        <v>13238.7458450343</v>
      </c>
      <c r="V61" s="13" t="n">
        <f aca="false">U61-T61</f>
        <v>-91.3579603573489</v>
      </c>
      <c r="W61" s="13" t="n">
        <f aca="false">W60+V61</f>
        <v>-38118.5184509433</v>
      </c>
    </row>
    <row r="62" customFormat="false" ht="12.8" hidden="false" customHeight="false" outlineLevel="0" collapsed="false">
      <c r="A62" s="11" t="n">
        <f aca="false">A61+ORG.OPENOFFICE.DAYSINMONTH(A61)</f>
        <v>45413</v>
      </c>
      <c r="B62" s="6" t="n">
        <f aca="false">B61+1</f>
        <v>38</v>
      </c>
      <c r="C62" s="7" t="n">
        <f aca="false">-1 *PMT(B$3/12, 240, B$9)</f>
        <v>9089.70493949128</v>
      </c>
      <c r="D62" s="7" t="n">
        <f aca="false">-1 * IPMT(B$3/12, B62, 240, B$9)</f>
        <v>4464.12822161455</v>
      </c>
      <c r="E62" s="7" t="n">
        <f aca="false">-1 * PPMT(B$3/12, B62, 240, B$9)</f>
        <v>4625.57671787673</v>
      </c>
      <c r="F62" s="7" t="n">
        <f aca="false">F61+D62</f>
        <v>180021.677467161</v>
      </c>
      <c r="G62" s="7" t="n">
        <f aca="false">E62+G61</f>
        <v>665387.110233507</v>
      </c>
      <c r="H62" s="7" t="n">
        <f aca="false">H61+B$2*B$15/12</f>
        <v>126666.666666667</v>
      </c>
      <c r="I62" s="7" t="n">
        <f aca="false">G62+H62</f>
        <v>792053.776900174</v>
      </c>
      <c r="J62" s="7" t="n">
        <f aca="false">B$4</f>
        <v>500000</v>
      </c>
      <c r="K62" s="7" t="n">
        <f aca="false">I62+J62</f>
        <v>1292053.77690017</v>
      </c>
      <c r="L62" s="7" t="n">
        <f aca="false">D62</f>
        <v>4464.12822161455</v>
      </c>
      <c r="M62" s="7" t="n">
        <f aca="false">M61*(1+(B$15/12))</f>
        <v>4247.46619734356</v>
      </c>
      <c r="N62" s="7" t="n">
        <f aca="false">M62+L62</f>
        <v>8711.59441895811</v>
      </c>
      <c r="O62" s="7" t="n">
        <f aca="false">O61*(1+(B$15/12))</f>
        <v>13260.8104214427</v>
      </c>
      <c r="P62" s="7" t="n">
        <f aca="false">J62*B$5/12</f>
        <v>833.333333333333</v>
      </c>
      <c r="Q62" s="7" t="n">
        <f aca="false">O62-N62+P62</f>
        <v>5382.54933581794</v>
      </c>
      <c r="R62" s="7" t="n">
        <f aca="false">R61+Q62</f>
        <v>158858.897733839</v>
      </c>
      <c r="S62" s="12" t="n">
        <f aca="false">12*Q62/K62</f>
        <v>0.0499906375296371</v>
      </c>
      <c r="T62" s="7" t="n">
        <f aca="false">M62+C62</f>
        <v>13337.1711368348</v>
      </c>
      <c r="U62" s="7" t="n">
        <f aca="false">O62</f>
        <v>13260.8104214427</v>
      </c>
      <c r="V62" s="13" t="n">
        <f aca="false">U62-T62</f>
        <v>-76.3607153921257</v>
      </c>
      <c r="W62" s="13" t="n">
        <f aca="false">W61+V62</f>
        <v>-38194.8791663355</v>
      </c>
    </row>
    <row r="63" customFormat="false" ht="12.8" hidden="false" customHeight="false" outlineLevel="0" collapsed="false">
      <c r="A63" s="11" t="n">
        <f aca="false">A62+ORG.OPENOFFICE.DAYSINMONTH(A62)</f>
        <v>45444</v>
      </c>
      <c r="B63" s="6" t="n">
        <f aca="false">B62+1</f>
        <v>39</v>
      </c>
      <c r="C63" s="7" t="n">
        <f aca="false">-1 *PMT(B$3/12, 240, B$9)</f>
        <v>9089.70493949128</v>
      </c>
      <c r="D63" s="7" t="n">
        <f aca="false">-1 * IPMT(B$3/12, B63, 240, B$9)</f>
        <v>4448.70963255496</v>
      </c>
      <c r="E63" s="7" t="n">
        <f aca="false">-1 * PPMT(B$3/12, B63, 240, B$9)</f>
        <v>4640.99530693632</v>
      </c>
      <c r="F63" s="7" t="n">
        <f aca="false">F62+D63</f>
        <v>184470.387099716</v>
      </c>
      <c r="G63" s="7" t="n">
        <f aca="false">E63+G62</f>
        <v>670028.105540444</v>
      </c>
      <c r="H63" s="7" t="n">
        <f aca="false">H62+B$2*B$15/12</f>
        <v>130000</v>
      </c>
      <c r="I63" s="7" t="n">
        <f aca="false">G63+H63</f>
        <v>800028.105540444</v>
      </c>
      <c r="J63" s="7" t="n">
        <f aca="false">B$4</f>
        <v>500000</v>
      </c>
      <c r="K63" s="7" t="n">
        <f aca="false">I63+J63</f>
        <v>1300028.10554044</v>
      </c>
      <c r="L63" s="7" t="n">
        <f aca="false">D63</f>
        <v>4448.70963255496</v>
      </c>
      <c r="M63" s="7" t="n">
        <f aca="false">M62*(1+(B$15/12))</f>
        <v>4254.54530767247</v>
      </c>
      <c r="N63" s="7" t="n">
        <f aca="false">M63+L63</f>
        <v>8703.25494022743</v>
      </c>
      <c r="O63" s="7" t="n">
        <f aca="false">O62*(1+(B$15/12))</f>
        <v>13282.9117721451</v>
      </c>
      <c r="P63" s="7" t="n">
        <f aca="false">J63*B$5/12</f>
        <v>833.333333333333</v>
      </c>
      <c r="Q63" s="7" t="n">
        <f aca="false">O63-N63+P63</f>
        <v>5412.99016525102</v>
      </c>
      <c r="R63" s="7" t="n">
        <f aca="false">R62+Q63</f>
        <v>164271.88789909</v>
      </c>
      <c r="S63" s="12" t="n">
        <f aca="false">12*Q63/K63</f>
        <v>0.0499649828385895</v>
      </c>
      <c r="T63" s="7" t="n">
        <f aca="false">M63+C63</f>
        <v>13344.2502471638</v>
      </c>
      <c r="U63" s="7" t="n">
        <f aca="false">O63</f>
        <v>13282.9117721451</v>
      </c>
      <c r="V63" s="13" t="n">
        <f aca="false">U63-T63</f>
        <v>-61.3384750186269</v>
      </c>
      <c r="W63" s="13" t="n">
        <f aca="false">W62+V63</f>
        <v>-38256.2176413541</v>
      </c>
    </row>
    <row r="64" customFormat="false" ht="12.8" hidden="false" customHeight="false" outlineLevel="0" collapsed="false">
      <c r="A64" s="11" t="n">
        <f aca="false">A63+ORG.OPENOFFICE.DAYSINMONTH(A63)</f>
        <v>45474</v>
      </c>
      <c r="B64" s="6" t="n">
        <f aca="false">B63+1</f>
        <v>40</v>
      </c>
      <c r="C64" s="7" t="n">
        <f aca="false">-1 *PMT(B$3/12, 240, B$9)</f>
        <v>9089.70493949128</v>
      </c>
      <c r="D64" s="7" t="n">
        <f aca="false">-1 * IPMT(B$3/12, B64, 240, B$9)</f>
        <v>4433.23964819851</v>
      </c>
      <c r="E64" s="7" t="n">
        <f aca="false">-1 * PPMT(B$3/12, B64, 240, B$9)</f>
        <v>4656.46529129277</v>
      </c>
      <c r="F64" s="7" t="n">
        <f aca="false">F63+D64</f>
        <v>188903.626747915</v>
      </c>
      <c r="G64" s="7" t="n">
        <f aca="false">E64+G63</f>
        <v>674684.570831736</v>
      </c>
      <c r="H64" s="7" t="n">
        <f aca="false">H63+B$2*B$15/12</f>
        <v>133333.333333333</v>
      </c>
      <c r="I64" s="7" t="n">
        <f aca="false">G64+H64</f>
        <v>808017.90416507</v>
      </c>
      <c r="J64" s="7" t="n">
        <f aca="false">B$4</f>
        <v>500000</v>
      </c>
      <c r="K64" s="7" t="n">
        <f aca="false">I64+J64</f>
        <v>1308017.90416507</v>
      </c>
      <c r="L64" s="7" t="n">
        <f aca="false">D64</f>
        <v>4433.23964819851</v>
      </c>
      <c r="M64" s="7" t="n">
        <f aca="false">M63*(1+(B$15/12))</f>
        <v>4261.63621651859</v>
      </c>
      <c r="N64" s="7" t="n">
        <f aca="false">M64+L64</f>
        <v>8694.8758647171</v>
      </c>
      <c r="O64" s="7" t="n">
        <f aca="false">O63*(1+(B$15/12))</f>
        <v>13305.049958432</v>
      </c>
      <c r="P64" s="7" t="n">
        <f aca="false">J64*B$5/12</f>
        <v>833.333333333333</v>
      </c>
      <c r="Q64" s="7" t="n">
        <f aca="false">O64-N64+P64</f>
        <v>5443.50742704827</v>
      </c>
      <c r="R64" s="7" t="n">
        <f aca="false">R63+Q64</f>
        <v>169715.395326138</v>
      </c>
      <c r="S64" s="12" t="n">
        <f aca="false">12*Q64/K64</f>
        <v>0.049939751525248</v>
      </c>
      <c r="T64" s="7" t="n">
        <f aca="false">M64+C64</f>
        <v>13351.3411560099</v>
      </c>
      <c r="U64" s="7" t="n">
        <f aca="false">O64</f>
        <v>13305.049958432</v>
      </c>
      <c r="V64" s="13" t="n">
        <f aca="false">U64-T64</f>
        <v>-46.291197577837</v>
      </c>
      <c r="W64" s="13" t="n">
        <f aca="false">W63+V64</f>
        <v>-38302.5088389319</v>
      </c>
    </row>
    <row r="65" customFormat="false" ht="12.8" hidden="false" customHeight="false" outlineLevel="0" collapsed="false">
      <c r="A65" s="11" t="n">
        <f aca="false">A64+ORG.OPENOFFICE.DAYSINMONTH(A64)</f>
        <v>45505</v>
      </c>
      <c r="B65" s="6" t="n">
        <f aca="false">B64+1</f>
        <v>41</v>
      </c>
      <c r="C65" s="7" t="n">
        <f aca="false">-1 *PMT(B$3/12, 240, B$9)</f>
        <v>9089.70493949128</v>
      </c>
      <c r="D65" s="7" t="n">
        <f aca="false">-1 * IPMT(B$3/12, B65, 240, B$9)</f>
        <v>4417.71809722753</v>
      </c>
      <c r="E65" s="7" t="n">
        <f aca="false">-1 * PPMT(B$3/12, B65, 240, B$9)</f>
        <v>4671.98684226375</v>
      </c>
      <c r="F65" s="7" t="n">
        <f aca="false">F64+D65</f>
        <v>193321.344845142</v>
      </c>
      <c r="G65" s="7" t="n">
        <f aca="false">E65+G64</f>
        <v>679356.557674</v>
      </c>
      <c r="H65" s="7" t="n">
        <f aca="false">H64+B$2*B$15/12</f>
        <v>136666.666666667</v>
      </c>
      <c r="I65" s="7" t="n">
        <f aca="false">G65+H65</f>
        <v>816023.224340667</v>
      </c>
      <c r="J65" s="7" t="n">
        <f aca="false">B$4</f>
        <v>500000</v>
      </c>
      <c r="K65" s="7" t="n">
        <f aca="false">I65+J65</f>
        <v>1316023.22434067</v>
      </c>
      <c r="L65" s="7" t="n">
        <f aca="false">D65</f>
        <v>4417.71809722753</v>
      </c>
      <c r="M65" s="7" t="n">
        <f aca="false">M64*(1+(B$15/12))</f>
        <v>4268.73894354612</v>
      </c>
      <c r="N65" s="7" t="n">
        <f aca="false">M65+L65</f>
        <v>8686.45704077365</v>
      </c>
      <c r="O65" s="7" t="n">
        <f aca="false">O64*(1+(B$15/12))</f>
        <v>13327.2250416961</v>
      </c>
      <c r="P65" s="7" t="n">
        <f aca="false">J65*B$5/12</f>
        <v>833.333333333333</v>
      </c>
      <c r="Q65" s="7" t="n">
        <f aca="false">O65-N65+P65</f>
        <v>5474.10133425577</v>
      </c>
      <c r="R65" s="7" t="n">
        <f aca="false">R64+Q65</f>
        <v>175189.496660394</v>
      </c>
      <c r="S65" s="12" t="n">
        <f aca="false">12*Q65/K65</f>
        <v>0.0499149367549952</v>
      </c>
      <c r="T65" s="7" t="n">
        <f aca="false">M65+C65</f>
        <v>13358.4438830374</v>
      </c>
      <c r="U65" s="7" t="n">
        <f aca="false">O65</f>
        <v>13327.2250416961</v>
      </c>
      <c r="V65" s="13" t="n">
        <f aca="false">U65-T65</f>
        <v>-31.2188413413151</v>
      </c>
      <c r="W65" s="13" t="n">
        <f aca="false">W64+V65</f>
        <v>-38333.7276802733</v>
      </c>
    </row>
    <row r="66" customFormat="false" ht="12.8" hidden="false" customHeight="false" outlineLevel="0" collapsed="false">
      <c r="A66" s="11" t="n">
        <f aca="false">A65+ORG.OPENOFFICE.DAYSINMONTH(A65)</f>
        <v>45536</v>
      </c>
      <c r="B66" s="6" t="n">
        <f aca="false">B65+1</f>
        <v>42</v>
      </c>
      <c r="C66" s="7" t="n">
        <f aca="false">-1 *PMT(B$3/12, 240, B$9)</f>
        <v>9089.70493949128</v>
      </c>
      <c r="D66" s="7" t="n">
        <f aca="false">-1 * IPMT(B$3/12, B66, 240, B$9)</f>
        <v>4402.14480775332</v>
      </c>
      <c r="E66" s="7" t="n">
        <f aca="false">-1 * PPMT(B$3/12, B66, 240, B$9)</f>
        <v>4687.56013173796</v>
      </c>
      <c r="F66" s="7" t="n">
        <f aca="false">F65+D66</f>
        <v>197723.489652896</v>
      </c>
      <c r="G66" s="7" t="n">
        <f aca="false">E66+G65</f>
        <v>684044.117805738</v>
      </c>
      <c r="H66" s="7" t="n">
        <f aca="false">H65+B$2*B$15/12</f>
        <v>140000</v>
      </c>
      <c r="I66" s="7" t="n">
        <f aca="false">G66+H66</f>
        <v>824044.117805738</v>
      </c>
      <c r="J66" s="7" t="n">
        <f aca="false">B$4</f>
        <v>500000</v>
      </c>
      <c r="K66" s="7" t="n">
        <f aca="false">I66+J66</f>
        <v>1324044.11780574</v>
      </c>
      <c r="L66" s="7" t="n">
        <f aca="false">D66</f>
        <v>4402.14480775332</v>
      </c>
      <c r="M66" s="7" t="n">
        <f aca="false">M65*(1+(B$15/12))</f>
        <v>4275.85350845203</v>
      </c>
      <c r="N66" s="7" t="n">
        <f aca="false">M66+L66</f>
        <v>8677.99831620535</v>
      </c>
      <c r="O66" s="7" t="n">
        <f aca="false">O65*(1+(B$15/12))</f>
        <v>13349.4370834322</v>
      </c>
      <c r="P66" s="7" t="n">
        <f aca="false">J66*B$5/12</f>
        <v>833.333333333333</v>
      </c>
      <c r="Q66" s="7" t="n">
        <f aca="false">O66-N66+P66</f>
        <v>5504.77210056023</v>
      </c>
      <c r="R66" s="7" t="n">
        <f aca="false">R65+Q66</f>
        <v>180694.268760954</v>
      </c>
      <c r="S66" s="12" t="n">
        <f aca="false">12*Q66/K66</f>
        <v>0.0498905318322743</v>
      </c>
      <c r="T66" s="7" t="n">
        <f aca="false">M66+C66</f>
        <v>13365.5584479433</v>
      </c>
      <c r="U66" s="7" t="n">
        <f aca="false">O66</f>
        <v>13349.4370834322</v>
      </c>
      <c r="V66" s="13" t="n">
        <f aca="false">U66-T66</f>
        <v>-16.1213645110656</v>
      </c>
      <c r="W66" s="13" t="n">
        <f aca="false">W65+V66</f>
        <v>-38349.8490447843</v>
      </c>
    </row>
    <row r="67" customFormat="false" ht="12.8" hidden="false" customHeight="false" outlineLevel="0" collapsed="false">
      <c r="A67" s="11" t="n">
        <f aca="false">A66+ORG.OPENOFFICE.DAYSINMONTH(A66)</f>
        <v>45566</v>
      </c>
      <c r="B67" s="6" t="n">
        <f aca="false">B66+1</f>
        <v>43</v>
      </c>
      <c r="C67" s="7" t="n">
        <f aca="false">-1 *PMT(B$3/12, 240, B$9)</f>
        <v>9089.70493949128</v>
      </c>
      <c r="D67" s="7" t="n">
        <f aca="false">-1 * IPMT(B$3/12, B67, 240, B$9)</f>
        <v>4386.51960731419</v>
      </c>
      <c r="E67" s="7" t="n">
        <f aca="false">-1 * PPMT(B$3/12, B67, 240, B$9)</f>
        <v>4703.18533217709</v>
      </c>
      <c r="F67" s="7" t="n">
        <f aca="false">F66+D67</f>
        <v>202110.00926021</v>
      </c>
      <c r="G67" s="7" t="n">
        <f aca="false">E67+G66</f>
        <v>688747.303137915</v>
      </c>
      <c r="H67" s="7" t="n">
        <f aca="false">H66+B$2*B$15/12</f>
        <v>143333.333333333</v>
      </c>
      <c r="I67" s="7" t="n">
        <f aca="false">G67+H67</f>
        <v>832080.636471249</v>
      </c>
      <c r="J67" s="7" t="n">
        <f aca="false">B$4</f>
        <v>500000</v>
      </c>
      <c r="K67" s="7" t="n">
        <f aca="false">I67+J67</f>
        <v>1332080.63647125</v>
      </c>
      <c r="L67" s="7" t="n">
        <f aca="false">D67</f>
        <v>4386.51960731419</v>
      </c>
      <c r="M67" s="7" t="n">
        <f aca="false">M66*(1+(B$15/12))</f>
        <v>4282.97993096612</v>
      </c>
      <c r="N67" s="7" t="n">
        <f aca="false">M67+L67</f>
        <v>8669.49953828031</v>
      </c>
      <c r="O67" s="7" t="n">
        <f aca="false">O66*(1+(B$15/12))</f>
        <v>13371.686145238</v>
      </c>
      <c r="P67" s="7" t="n">
        <f aca="false">J67*B$5/12</f>
        <v>833.333333333333</v>
      </c>
      <c r="Q67" s="7" t="n">
        <f aca="false">O67-N67+P67</f>
        <v>5535.51994029099</v>
      </c>
      <c r="R67" s="7" t="n">
        <f aca="false">R66+Q67</f>
        <v>186229.788701245</v>
      </c>
      <c r="S67" s="12" t="n">
        <f aca="false">12*Q67/K67</f>
        <v>0.0498665301970446</v>
      </c>
      <c r="T67" s="7" t="n">
        <f aca="false">M67+C67</f>
        <v>13372.6848704574</v>
      </c>
      <c r="U67" s="7" t="n">
        <f aca="false">O67</f>
        <v>13371.686145238</v>
      </c>
      <c r="V67" s="13" t="n">
        <f aca="false">U67-T67</f>
        <v>-0.998725219429616</v>
      </c>
      <c r="W67" s="13" t="n">
        <f aca="false">W66+V67</f>
        <v>-38350.8477700037</v>
      </c>
    </row>
    <row r="68" customFormat="false" ht="12.8" hidden="false" customHeight="false" outlineLevel="0" collapsed="false">
      <c r="A68" s="11" t="n">
        <f aca="false">A67+ORG.OPENOFFICE.DAYSINMONTH(A67)</f>
        <v>45597</v>
      </c>
      <c r="B68" s="6" t="n">
        <f aca="false">B67+1</f>
        <v>44</v>
      </c>
      <c r="C68" s="7" t="n">
        <f aca="false">-1 *PMT(B$3/12, 240, B$9)</f>
        <v>9089.70493949128</v>
      </c>
      <c r="D68" s="7" t="n">
        <f aca="false">-1 * IPMT(B$3/12, B68, 240, B$9)</f>
        <v>4370.8423228736</v>
      </c>
      <c r="E68" s="7" t="n">
        <f aca="false">-1 * PPMT(B$3/12, B68, 240, B$9)</f>
        <v>4718.86261661768</v>
      </c>
      <c r="F68" s="7" t="n">
        <f aca="false">F67+D68</f>
        <v>206480.851583083</v>
      </c>
      <c r="G68" s="7" t="n">
        <f aca="false">E68+G67</f>
        <v>693466.165754533</v>
      </c>
      <c r="H68" s="7" t="n">
        <f aca="false">H67+B$2*B$15/12</f>
        <v>146666.666666667</v>
      </c>
      <c r="I68" s="7" t="n">
        <f aca="false">G68+H68</f>
        <v>840132.8324212</v>
      </c>
      <c r="J68" s="7" t="n">
        <f aca="false">B$4</f>
        <v>500000</v>
      </c>
      <c r="K68" s="7" t="n">
        <f aca="false">I68+J68</f>
        <v>1340132.8324212</v>
      </c>
      <c r="L68" s="7" t="n">
        <f aca="false">D68</f>
        <v>4370.8423228736</v>
      </c>
      <c r="M68" s="7" t="n">
        <f aca="false">M67*(1+(B$15/12))</f>
        <v>4290.11823085106</v>
      </c>
      <c r="N68" s="7" t="n">
        <f aca="false">M68+L68</f>
        <v>8660.96055372466</v>
      </c>
      <c r="O68" s="7" t="n">
        <f aca="false">O67*(1+(B$15/12))</f>
        <v>13393.9722888134</v>
      </c>
      <c r="P68" s="7" t="n">
        <f aca="false">J68*B$5/12</f>
        <v>833.333333333333</v>
      </c>
      <c r="Q68" s="7" t="n">
        <f aca="false">O68-N68+P68</f>
        <v>5566.34506842203</v>
      </c>
      <c r="R68" s="7" t="n">
        <f aca="false">R67+Q68</f>
        <v>191796.133769667</v>
      </c>
      <c r="S68" s="12" t="n">
        <f aca="false">12*Q68/K68</f>
        <v>0.0498429254213441</v>
      </c>
      <c r="T68" s="7" t="n">
        <f aca="false">M68+C68</f>
        <v>13379.8231703423</v>
      </c>
      <c r="U68" s="7" t="n">
        <f aca="false">O68</f>
        <v>13393.9722888134</v>
      </c>
      <c r="V68" s="13" t="n">
        <f aca="false">U68-T68</f>
        <v>14.149118471023</v>
      </c>
      <c r="W68" s="13" t="n">
        <f aca="false">W67+V68</f>
        <v>-38336.6986515327</v>
      </c>
    </row>
    <row r="69" customFormat="false" ht="12.8" hidden="false" customHeight="false" outlineLevel="0" collapsed="false">
      <c r="A69" s="11" t="n">
        <f aca="false">A68+ORG.OPENOFFICE.DAYSINMONTH(A68)</f>
        <v>45627</v>
      </c>
      <c r="B69" s="6" t="n">
        <f aca="false">B68+1</f>
        <v>45</v>
      </c>
      <c r="C69" s="7" t="n">
        <f aca="false">-1 *PMT(B$3/12, 240, B$9)</f>
        <v>9089.70493949128</v>
      </c>
      <c r="D69" s="7" t="n">
        <f aca="false">-1 * IPMT(B$3/12, B69, 240, B$9)</f>
        <v>4355.11278081821</v>
      </c>
      <c r="E69" s="7" t="n">
        <f aca="false">-1 * PPMT(B$3/12, B69, 240, B$9)</f>
        <v>4734.59215867307</v>
      </c>
      <c r="F69" s="7" t="n">
        <f aca="false">F68+D69</f>
        <v>210835.964363902</v>
      </c>
      <c r="G69" s="7" t="n">
        <f aca="false">E69+G68</f>
        <v>698200.757913206</v>
      </c>
      <c r="H69" s="7" t="n">
        <f aca="false">H68+B$2*B$15/12</f>
        <v>150000</v>
      </c>
      <c r="I69" s="7" t="n">
        <f aca="false">G69+H69</f>
        <v>848200.757913206</v>
      </c>
      <c r="J69" s="7" t="n">
        <f aca="false">B$4</f>
        <v>500000</v>
      </c>
      <c r="K69" s="7" t="n">
        <f aca="false">I69+J69</f>
        <v>1348200.75791321</v>
      </c>
      <c r="L69" s="7" t="n">
        <f aca="false">D69</f>
        <v>4355.11278081821</v>
      </c>
      <c r="M69" s="7" t="n">
        <f aca="false">M68*(1+(B$15/12))</f>
        <v>4297.26842790248</v>
      </c>
      <c r="N69" s="7" t="n">
        <f aca="false">M69+L69</f>
        <v>8652.38120872069</v>
      </c>
      <c r="O69" s="7" t="n">
        <f aca="false">O68*(1+(B$15/12))</f>
        <v>13416.2955759614</v>
      </c>
      <c r="P69" s="7" t="n">
        <f aca="false">J69*B$5/12</f>
        <v>833.333333333333</v>
      </c>
      <c r="Q69" s="7" t="n">
        <f aca="false">O69-N69+P69</f>
        <v>5597.24770057403</v>
      </c>
      <c r="R69" s="7" t="n">
        <f aca="false">R68+Q69</f>
        <v>197393.381470241</v>
      </c>
      <c r="S69" s="12" t="n">
        <f aca="false">12*Q69/K69</f>
        <v>0.0498197112059571</v>
      </c>
      <c r="T69" s="7" t="n">
        <f aca="false">M69+C69</f>
        <v>13386.9733673938</v>
      </c>
      <c r="U69" s="7" t="n">
        <f aca="false">O69</f>
        <v>13416.2955759614</v>
      </c>
      <c r="V69" s="13" t="n">
        <f aca="false">U69-T69</f>
        <v>29.322208567628</v>
      </c>
      <c r="W69" s="13" t="n">
        <f aca="false">W68+V69</f>
        <v>-38307.3764429651</v>
      </c>
    </row>
    <row r="70" customFormat="false" ht="12.8" hidden="false" customHeight="false" outlineLevel="0" collapsed="false">
      <c r="A70" s="11" t="n">
        <f aca="false">A69+ORG.OPENOFFICE.DAYSINMONTH(A69)</f>
        <v>45658</v>
      </c>
      <c r="B70" s="6" t="n">
        <f aca="false">B69+1</f>
        <v>46</v>
      </c>
      <c r="C70" s="7" t="n">
        <f aca="false">-1 *PMT(B$3/12, 240, B$9)</f>
        <v>9089.70493949128</v>
      </c>
      <c r="D70" s="7" t="n">
        <f aca="false">-1 * IPMT(B$3/12, B70, 240, B$9)</f>
        <v>4339.33080695597</v>
      </c>
      <c r="E70" s="7" t="n">
        <f aca="false">-1 * PPMT(B$3/12, B70, 240, B$9)</f>
        <v>4750.37413253532</v>
      </c>
      <c r="F70" s="7" t="n">
        <f aca="false">F69+D70</f>
        <v>215175.295170858</v>
      </c>
      <c r="G70" s="7" t="n">
        <f aca="false">E70+G69</f>
        <v>702951.132045741</v>
      </c>
      <c r="H70" s="7" t="n">
        <f aca="false">H69+B$2*B$15/12</f>
        <v>153333.333333333</v>
      </c>
      <c r="I70" s="7" t="n">
        <f aca="false">G70+H70</f>
        <v>856284.465379075</v>
      </c>
      <c r="J70" s="7" t="n">
        <f aca="false">B$4</f>
        <v>500000</v>
      </c>
      <c r="K70" s="7" t="n">
        <f aca="false">I70+J70</f>
        <v>1356284.46537907</v>
      </c>
      <c r="L70" s="7" t="n">
        <f aca="false">D70</f>
        <v>4339.33080695597</v>
      </c>
      <c r="M70" s="7" t="n">
        <f aca="false">M69*(1+(B$15/12))</f>
        <v>4304.43054194898</v>
      </c>
      <c r="N70" s="7" t="n">
        <f aca="false">M70+L70</f>
        <v>8643.76134890495</v>
      </c>
      <c r="O70" s="7" t="n">
        <f aca="false">O69*(1+(B$15/12))</f>
        <v>13438.656068588</v>
      </c>
      <c r="P70" s="7" t="n">
        <f aca="false">J70*B$5/12</f>
        <v>833.333333333333</v>
      </c>
      <c r="Q70" s="7" t="n">
        <f aca="false">O70-N70+P70</f>
        <v>5628.22805301638</v>
      </c>
      <c r="R70" s="7" t="n">
        <f aca="false">R69+Q70</f>
        <v>203021.609523257</v>
      </c>
      <c r="S70" s="12" t="n">
        <f aca="false">12*Q70/K70</f>
        <v>0.049796881377182</v>
      </c>
      <c r="T70" s="7" t="n">
        <f aca="false">M70+C70</f>
        <v>13394.1354814403</v>
      </c>
      <c r="U70" s="7" t="n">
        <f aca="false">O70</f>
        <v>13438.656068588</v>
      </c>
      <c r="V70" s="13" t="n">
        <f aca="false">U70-T70</f>
        <v>44.5205871477265</v>
      </c>
      <c r="W70" s="13" t="n">
        <f aca="false">W69+V70</f>
        <v>-38262.8558558174</v>
      </c>
    </row>
    <row r="71" customFormat="false" ht="12.8" hidden="false" customHeight="false" outlineLevel="0" collapsed="false">
      <c r="A71" s="11" t="n">
        <f aca="false">A70+ORG.OPENOFFICE.DAYSINMONTH(A70)</f>
        <v>45689</v>
      </c>
      <c r="B71" s="6" t="n">
        <f aca="false">B70+1</f>
        <v>47</v>
      </c>
      <c r="C71" s="7" t="n">
        <f aca="false">-1 *PMT(B$3/12, 240, B$9)</f>
        <v>9089.70493949128</v>
      </c>
      <c r="D71" s="7" t="n">
        <f aca="false">-1 * IPMT(B$3/12, B71, 240, B$9)</f>
        <v>4323.49622651418</v>
      </c>
      <c r="E71" s="7" t="n">
        <f aca="false">-1 * PPMT(B$3/12, B71, 240, B$9)</f>
        <v>4766.2087129771</v>
      </c>
      <c r="F71" s="7" t="n">
        <f aca="false">F70+D71</f>
        <v>219498.791397372</v>
      </c>
      <c r="G71" s="7" t="n">
        <f aca="false">E71+G70</f>
        <v>707717.340758718</v>
      </c>
      <c r="H71" s="7" t="n">
        <f aca="false">H70+B$2*B$15/12</f>
        <v>156666.666666667</v>
      </c>
      <c r="I71" s="7" t="n">
        <f aca="false">G71+H71</f>
        <v>864384.007425385</v>
      </c>
      <c r="J71" s="7" t="n">
        <f aca="false">B$4</f>
        <v>500000</v>
      </c>
      <c r="K71" s="7" t="n">
        <f aca="false">I71+J71</f>
        <v>1364384.00742539</v>
      </c>
      <c r="L71" s="7" t="n">
        <f aca="false">D71</f>
        <v>4323.49622651418</v>
      </c>
      <c r="M71" s="7" t="n">
        <f aca="false">M70*(1+(B$15/12))</f>
        <v>4311.60459285223</v>
      </c>
      <c r="N71" s="7" t="n">
        <f aca="false">M71+L71</f>
        <v>8635.10081936641</v>
      </c>
      <c r="O71" s="7" t="n">
        <f aca="false">O70*(1+(B$15/12))</f>
        <v>13461.0538287023</v>
      </c>
      <c r="P71" s="7" t="n">
        <f aca="false">J71*B$5/12</f>
        <v>833.333333333333</v>
      </c>
      <c r="Q71" s="7" t="n">
        <f aca="false">O71-N71+P71</f>
        <v>5659.28634266922</v>
      </c>
      <c r="R71" s="7" t="n">
        <f aca="false">R70+Q71</f>
        <v>208680.895865926</v>
      </c>
      <c r="S71" s="12" t="n">
        <f aca="false">12*Q71/K71</f>
        <v>0.0497744298836958</v>
      </c>
      <c r="T71" s="7" t="n">
        <f aca="false">M71+C71</f>
        <v>13401.3095323435</v>
      </c>
      <c r="U71" s="7" t="n">
        <f aca="false">O71</f>
        <v>13461.0538287023</v>
      </c>
      <c r="V71" s="13" t="n">
        <f aca="false">U71-T71</f>
        <v>59.7442963587928</v>
      </c>
      <c r="W71" s="13" t="n">
        <f aca="false">W70+V71</f>
        <v>-38203.1115594586</v>
      </c>
    </row>
    <row r="72" customFormat="false" ht="12.8" hidden="false" customHeight="false" outlineLevel="0" collapsed="false">
      <c r="A72" s="11" t="n">
        <f aca="false">A71+ORG.OPENOFFICE.DAYSINMONTH(A71)</f>
        <v>45717</v>
      </c>
      <c r="B72" s="6" t="n">
        <f aca="false">B71+1</f>
        <v>48</v>
      </c>
      <c r="C72" s="7" t="n">
        <f aca="false">-1 *PMT(B$3/12, 240, B$9)</f>
        <v>9089.70493949128</v>
      </c>
      <c r="D72" s="7" t="n">
        <f aca="false">-1 * IPMT(B$3/12, B72, 240, B$9)</f>
        <v>4307.60886413759</v>
      </c>
      <c r="E72" s="7" t="n">
        <f aca="false">-1 * PPMT(B$3/12, B72, 240, B$9)</f>
        <v>4782.09607535369</v>
      </c>
      <c r="F72" s="7" t="n">
        <f aca="false">F71+D72</f>
        <v>223806.400261509</v>
      </c>
      <c r="G72" s="7" t="n">
        <f aca="false">E72+G71</f>
        <v>712499.436834072</v>
      </c>
      <c r="H72" s="7" t="n">
        <f aca="false">H71+B$2*B$15/12</f>
        <v>160000</v>
      </c>
      <c r="I72" s="7" t="n">
        <f aca="false">G72+H72</f>
        <v>872499.436834072</v>
      </c>
      <c r="J72" s="7" t="n">
        <f aca="false">B$4</f>
        <v>500000</v>
      </c>
      <c r="K72" s="7" t="n">
        <f aca="false">I72+J72</f>
        <v>1372499.43683407</v>
      </c>
      <c r="L72" s="7" t="n">
        <f aca="false">D72</f>
        <v>4307.60886413759</v>
      </c>
      <c r="M72" s="7" t="n">
        <f aca="false">M71*(1+(B$15/12))</f>
        <v>4318.79060050699</v>
      </c>
      <c r="N72" s="7" t="n">
        <f aca="false">M72+L72</f>
        <v>8626.39946464457</v>
      </c>
      <c r="O72" s="7" t="n">
        <f aca="false">O71*(1+(B$15/12))</f>
        <v>13483.4889184168</v>
      </c>
      <c r="P72" s="7" t="n">
        <f aca="false">J72*B$5/12</f>
        <v>833.333333333333</v>
      </c>
      <c r="Q72" s="7" t="n">
        <f aca="false">O72-N72+P72</f>
        <v>5690.42278710557</v>
      </c>
      <c r="R72" s="7" t="n">
        <f aca="false">R71+Q72</f>
        <v>214371.318653032</v>
      </c>
      <c r="S72" s="12" t="n">
        <f aca="false">12*Q72/K72</f>
        <v>0.0497523507935123</v>
      </c>
      <c r="T72" s="7" t="n">
        <f aca="false">M72+C72</f>
        <v>13408.4955399983</v>
      </c>
      <c r="U72" s="7" t="n">
        <f aca="false">O72</f>
        <v>13483.4889184168</v>
      </c>
      <c r="V72" s="13" t="n">
        <f aca="false">U72-T72</f>
        <v>74.9933784185432</v>
      </c>
      <c r="W72" s="13" t="n">
        <f aca="false">W71+V72</f>
        <v>-38128.11818104</v>
      </c>
      <c r="X72" s="7" t="n">
        <f aca="false">SUM(V61:V72)</f>
        <v>-100.957690454035</v>
      </c>
    </row>
    <row r="73" customFormat="false" ht="12.8" hidden="false" customHeight="false" outlineLevel="0" collapsed="false">
      <c r="A73" s="11" t="n">
        <f aca="false">A72+ORG.OPENOFFICE.DAYSINMONTH(A72)</f>
        <v>45748</v>
      </c>
      <c r="B73" s="6" t="n">
        <f aca="false">B72+1</f>
        <v>49</v>
      </c>
      <c r="C73" s="7" t="n">
        <f aca="false">-1 *PMT(B$3/12, 240, B$9)</f>
        <v>9089.70493949128</v>
      </c>
      <c r="D73" s="7" t="n">
        <f aca="false">-1 * IPMT(B$3/12, B73, 240, B$9)</f>
        <v>4291.66854388641</v>
      </c>
      <c r="E73" s="7" t="n">
        <f aca="false">-1 * PPMT(B$3/12, B73, 240, B$9)</f>
        <v>4798.03639560487</v>
      </c>
      <c r="F73" s="7" t="n">
        <f aca="false">F72+D73</f>
        <v>228098.068805396</v>
      </c>
      <c r="G73" s="7" t="n">
        <f aca="false">E73+G72</f>
        <v>717297.473229677</v>
      </c>
      <c r="H73" s="7" t="n">
        <f aca="false">H72+B$2*B$15/12</f>
        <v>163333.333333333</v>
      </c>
      <c r="I73" s="7" t="n">
        <f aca="false">G73+H73</f>
        <v>880630.80656301</v>
      </c>
      <c r="J73" s="7" t="n">
        <f aca="false">B$4</f>
        <v>500000</v>
      </c>
      <c r="K73" s="7" t="n">
        <f aca="false">I73+J73</f>
        <v>1380630.80656301</v>
      </c>
      <c r="L73" s="7" t="n">
        <f aca="false">D73</f>
        <v>4291.66854388641</v>
      </c>
      <c r="M73" s="7" t="n">
        <f aca="false">M72*(1+(B$15/12))</f>
        <v>4325.98858484116</v>
      </c>
      <c r="N73" s="7" t="n">
        <f aca="false">M73+L73</f>
        <v>8617.65712872757</v>
      </c>
      <c r="O73" s="7" t="n">
        <f aca="false">O72*(1+(B$15/12))</f>
        <v>13505.9613999475</v>
      </c>
      <c r="P73" s="7" t="n">
        <f aca="false">J73*B$5/12</f>
        <v>833.333333333333</v>
      </c>
      <c r="Q73" s="7" t="n">
        <f aca="false">O73-N73+P73</f>
        <v>5721.63760455326</v>
      </c>
      <c r="R73" s="7" t="n">
        <f aca="false">R72+Q73</f>
        <v>220092.956257585</v>
      </c>
      <c r="S73" s="12" t="n">
        <f aca="false">12*Q73/K73</f>
        <v>0.0497306382910308</v>
      </c>
      <c r="T73" s="7" t="n">
        <f aca="false">M73+C73</f>
        <v>13415.6935243324</v>
      </c>
      <c r="U73" s="7" t="n">
        <f aca="false">O73</f>
        <v>13505.9613999475</v>
      </c>
      <c r="V73" s="13" t="n">
        <f aca="false">U73-T73</f>
        <v>90.2678756150599</v>
      </c>
      <c r="W73" s="13" t="n">
        <f aca="false">W72+V73</f>
        <v>-38037.850305425</v>
      </c>
    </row>
    <row r="74" customFormat="false" ht="12.8" hidden="false" customHeight="false" outlineLevel="0" collapsed="false">
      <c r="A74" s="11" t="n">
        <f aca="false">A73+ORG.OPENOFFICE.DAYSINMONTH(A73)</f>
        <v>45778</v>
      </c>
      <c r="B74" s="6" t="n">
        <f aca="false">B73+1</f>
        <v>50</v>
      </c>
      <c r="C74" s="7" t="n">
        <f aca="false">-1 *PMT(B$3/12, 240, B$9)</f>
        <v>9089.70493949128</v>
      </c>
      <c r="D74" s="7" t="n">
        <f aca="false">-1 * IPMT(B$3/12, B74, 240, B$9)</f>
        <v>4275.67508923439</v>
      </c>
      <c r="E74" s="7" t="n">
        <f aca="false">-1 * PPMT(B$3/12, B74, 240, B$9)</f>
        <v>4814.02985025689</v>
      </c>
      <c r="F74" s="7" t="n">
        <f aca="false">F73+D74</f>
        <v>232373.74389463</v>
      </c>
      <c r="G74" s="7" t="n">
        <f aca="false">E74+G73</f>
        <v>722111.503079934</v>
      </c>
      <c r="H74" s="7" t="n">
        <f aca="false">H73+B$2*B$15/12</f>
        <v>166666.666666667</v>
      </c>
      <c r="I74" s="7" t="n">
        <f aca="false">G74+H74</f>
        <v>888778.169746601</v>
      </c>
      <c r="J74" s="7" t="n">
        <f aca="false">B$4</f>
        <v>500000</v>
      </c>
      <c r="K74" s="7" t="n">
        <f aca="false">I74+J74</f>
        <v>1388778.1697466</v>
      </c>
      <c r="L74" s="7" t="n">
        <f aca="false">D74</f>
        <v>4275.67508923439</v>
      </c>
      <c r="M74" s="7" t="n">
        <f aca="false">M73*(1+(B$15/12))</f>
        <v>4333.1985658159</v>
      </c>
      <c r="N74" s="7" t="n">
        <f aca="false">M74+L74</f>
        <v>8608.87365505029</v>
      </c>
      <c r="O74" s="7" t="n">
        <f aca="false">O73*(1+(B$15/12))</f>
        <v>13528.4713356141</v>
      </c>
      <c r="P74" s="7" t="n">
        <f aca="false">J74*B$5/12</f>
        <v>833.333333333333</v>
      </c>
      <c r="Q74" s="7" t="n">
        <f aca="false">O74-N74+P74</f>
        <v>5752.93101389712</v>
      </c>
      <c r="R74" s="7" t="n">
        <f aca="false">R73+Q74</f>
        <v>225845.887271482</v>
      </c>
      <c r="S74" s="12" t="n">
        <f aca="false">12*Q74/K74</f>
        <v>0.0497092866741718</v>
      </c>
      <c r="T74" s="7" t="n">
        <f aca="false">M74+C74</f>
        <v>13422.9035053072</v>
      </c>
      <c r="U74" s="7" t="n">
        <f aca="false">O74</f>
        <v>13528.4713356141</v>
      </c>
      <c r="V74" s="13" t="n">
        <f aca="false">U74-T74</f>
        <v>105.567830306903</v>
      </c>
      <c r="W74" s="13" t="n">
        <f aca="false">W73+V74</f>
        <v>-37932.2824751181</v>
      </c>
    </row>
    <row r="75" customFormat="false" ht="12.8" hidden="false" customHeight="false" outlineLevel="0" collapsed="false">
      <c r="A75" s="11" t="n">
        <f aca="false">A74+ORG.OPENOFFICE.DAYSINMONTH(A74)</f>
        <v>45809</v>
      </c>
      <c r="B75" s="6" t="n">
        <f aca="false">B74+1</f>
        <v>51</v>
      </c>
      <c r="C75" s="7" t="n">
        <f aca="false">-1 *PMT(B$3/12, 240, B$9)</f>
        <v>9089.70493949128</v>
      </c>
      <c r="D75" s="7" t="n">
        <f aca="false">-1 * IPMT(B$3/12, B75, 240, B$9)</f>
        <v>4259.62832306687</v>
      </c>
      <c r="E75" s="7" t="n">
        <f aca="false">-1 * PPMT(B$3/12, B75, 240, B$9)</f>
        <v>4830.07661642441</v>
      </c>
      <c r="F75" s="7" t="n">
        <f aca="false">F74+D75</f>
        <v>236633.372217697</v>
      </c>
      <c r="G75" s="7" t="n">
        <f aca="false">E75+G74</f>
        <v>726941.579696358</v>
      </c>
      <c r="H75" s="7" t="n">
        <f aca="false">H74+B$2*B$15/12</f>
        <v>170000</v>
      </c>
      <c r="I75" s="7" t="n">
        <f aca="false">G75+H75</f>
        <v>896941.579696358</v>
      </c>
      <c r="J75" s="7" t="n">
        <f aca="false">B$4</f>
        <v>500000</v>
      </c>
      <c r="K75" s="7" t="n">
        <f aca="false">I75+J75</f>
        <v>1396941.57969636</v>
      </c>
      <c r="L75" s="7" t="n">
        <f aca="false">D75</f>
        <v>4259.62832306687</v>
      </c>
      <c r="M75" s="7" t="n">
        <f aca="false">M74*(1+(B$15/12))</f>
        <v>4340.42056342559</v>
      </c>
      <c r="N75" s="7" t="n">
        <f aca="false">M75+L75</f>
        <v>8600.04888649246</v>
      </c>
      <c r="O75" s="7" t="n">
        <f aca="false">O74*(1+(B$15/12))</f>
        <v>13551.0187878401</v>
      </c>
      <c r="P75" s="7" t="n">
        <f aca="false">J75*B$5/12</f>
        <v>833.333333333333</v>
      </c>
      <c r="Q75" s="7" t="n">
        <f aca="false">O75-N75+P75</f>
        <v>5784.30323468098</v>
      </c>
      <c r="R75" s="7" t="n">
        <f aca="false">R74+Q75</f>
        <v>231630.190506163</v>
      </c>
      <c r="S75" s="12" t="n">
        <f aca="false">12*Q75/K75</f>
        <v>0.0496882903515974</v>
      </c>
      <c r="T75" s="7" t="n">
        <f aca="false">M75+C75</f>
        <v>13430.1255029169</v>
      </c>
      <c r="U75" s="7" t="n">
        <f aca="false">O75</f>
        <v>13551.0187878401</v>
      </c>
      <c r="V75" s="13" t="n">
        <f aca="false">U75-T75</f>
        <v>120.893284923235</v>
      </c>
      <c r="W75" s="13" t="n">
        <f aca="false">W74+V75</f>
        <v>-37811.3891901948</v>
      </c>
    </row>
    <row r="76" customFormat="false" ht="12.8" hidden="false" customHeight="false" outlineLevel="0" collapsed="false">
      <c r="A76" s="11" t="n">
        <f aca="false">A75+ORG.OPENOFFICE.DAYSINMONTH(A75)</f>
        <v>45839</v>
      </c>
      <c r="B76" s="6" t="n">
        <f aca="false">B75+1</f>
        <v>52</v>
      </c>
      <c r="C76" s="7" t="n">
        <f aca="false">-1 *PMT(B$3/12, 240, B$9)</f>
        <v>9089.70493949128</v>
      </c>
      <c r="D76" s="7" t="n">
        <f aca="false">-1 * IPMT(B$3/12, B76, 240, B$9)</f>
        <v>4243.52806767879</v>
      </c>
      <c r="E76" s="7" t="n">
        <f aca="false">-1 * PPMT(B$3/12, B76, 240, B$9)</f>
        <v>4846.17687181249</v>
      </c>
      <c r="F76" s="7" t="n">
        <f aca="false">F75+D76</f>
        <v>240876.900285376</v>
      </c>
      <c r="G76" s="7" t="n">
        <f aca="false">E76+G75</f>
        <v>731787.756568171</v>
      </c>
      <c r="H76" s="7" t="n">
        <f aca="false">H75+B$2*B$15/12</f>
        <v>173333.333333333</v>
      </c>
      <c r="I76" s="7" t="n">
        <f aca="false">G76+H76</f>
        <v>905121.089901504</v>
      </c>
      <c r="J76" s="7" t="n">
        <f aca="false">B$4</f>
        <v>500000</v>
      </c>
      <c r="K76" s="7" t="n">
        <f aca="false">I76+J76</f>
        <v>1405121.0899015</v>
      </c>
      <c r="L76" s="7" t="n">
        <f aca="false">D76</f>
        <v>4243.52806767879</v>
      </c>
      <c r="M76" s="7" t="n">
        <f aca="false">M75*(1+(B$15/12))</f>
        <v>4347.65459769797</v>
      </c>
      <c r="N76" s="7" t="n">
        <f aca="false">M76+L76</f>
        <v>8591.18266537676</v>
      </c>
      <c r="O76" s="7" t="n">
        <f aca="false">O75*(1+(B$15/12))</f>
        <v>13573.6038191532</v>
      </c>
      <c r="P76" s="7" t="n">
        <f aca="false">J76*B$5/12</f>
        <v>833.333333333333</v>
      </c>
      <c r="Q76" s="7" t="n">
        <f aca="false">O76-N76+P76</f>
        <v>5815.75448710975</v>
      </c>
      <c r="R76" s="7" t="n">
        <f aca="false">R75+Q76</f>
        <v>237445.944993273</v>
      </c>
      <c r="S76" s="12" t="n">
        <f aca="false">12*Q76/K76</f>
        <v>0.0496676438400117</v>
      </c>
      <c r="T76" s="7" t="n">
        <f aca="false">M76+C76</f>
        <v>13437.3595371893</v>
      </c>
      <c r="U76" s="7" t="n">
        <f aca="false">O76</f>
        <v>13573.6038191532</v>
      </c>
      <c r="V76" s="13" t="n">
        <f aca="false">U76-T76</f>
        <v>136.244281963925</v>
      </c>
      <c r="W76" s="13" t="n">
        <f aca="false">W75+V76</f>
        <v>-37675.1449082309</v>
      </c>
    </row>
    <row r="77" customFormat="false" ht="12.8" hidden="false" customHeight="false" outlineLevel="0" collapsed="false">
      <c r="A77" s="11" t="n">
        <f aca="false">A76+ORG.OPENOFFICE.DAYSINMONTH(A76)</f>
        <v>45870</v>
      </c>
      <c r="B77" s="6" t="n">
        <f aca="false">B76+1</f>
        <v>53</v>
      </c>
      <c r="C77" s="7" t="n">
        <f aca="false">-1 *PMT(B$3/12, 240, B$9)</f>
        <v>9089.70493949128</v>
      </c>
      <c r="D77" s="7" t="n">
        <f aca="false">-1 * IPMT(B$3/12, B77, 240, B$9)</f>
        <v>4227.37414477275</v>
      </c>
      <c r="E77" s="7" t="n">
        <f aca="false">-1 * PPMT(B$3/12, B77, 240, B$9)</f>
        <v>4862.33079471853</v>
      </c>
      <c r="F77" s="7" t="n">
        <f aca="false">F76+D77</f>
        <v>245104.274430149</v>
      </c>
      <c r="G77" s="7" t="n">
        <f aca="false">E77+G76</f>
        <v>736650.087362889</v>
      </c>
      <c r="H77" s="7" t="n">
        <f aca="false">H76+B$2*B$15/12</f>
        <v>176666.666666667</v>
      </c>
      <c r="I77" s="7" t="n">
        <f aca="false">G77+H77</f>
        <v>913316.754029556</v>
      </c>
      <c r="J77" s="7" t="n">
        <f aca="false">B$4</f>
        <v>500000</v>
      </c>
      <c r="K77" s="7" t="n">
        <f aca="false">I77+J77</f>
        <v>1413316.75402956</v>
      </c>
      <c r="L77" s="7" t="n">
        <f aca="false">D77</f>
        <v>4227.37414477275</v>
      </c>
      <c r="M77" s="7" t="n">
        <f aca="false">M76*(1+(B$15/12))</f>
        <v>4354.90068869413</v>
      </c>
      <c r="N77" s="7" t="n">
        <f aca="false">M77+L77</f>
        <v>8582.27483346688</v>
      </c>
      <c r="O77" s="7" t="n">
        <f aca="false">O76*(1+(B$15/12))</f>
        <v>13596.2264921851</v>
      </c>
      <c r="P77" s="7" t="n">
        <f aca="false">J77*B$5/12</f>
        <v>833.333333333333</v>
      </c>
      <c r="Q77" s="7" t="n">
        <f aca="false">O77-N77+P77</f>
        <v>5847.28499205155</v>
      </c>
      <c r="R77" s="7" t="n">
        <f aca="false">R76+Q77</f>
        <v>243293.229985325</v>
      </c>
      <c r="S77" s="12" t="n">
        <f aca="false">12*Q77/K77</f>
        <v>0.0496473417615421</v>
      </c>
      <c r="T77" s="7" t="n">
        <f aca="false">M77+C77</f>
        <v>13444.6056281854</v>
      </c>
      <c r="U77" s="7" t="n">
        <f aca="false">O77</f>
        <v>13596.2264921851</v>
      </c>
      <c r="V77" s="13" t="n">
        <f aca="false">U77-T77</f>
        <v>151.620863999684</v>
      </c>
      <c r="W77" s="13" t="n">
        <f aca="false">W76+V77</f>
        <v>-37523.5240442312</v>
      </c>
    </row>
    <row r="78" customFormat="false" ht="12.8" hidden="false" customHeight="false" outlineLevel="0" collapsed="false">
      <c r="A78" s="11" t="n">
        <f aca="false">A77+ORG.OPENOFFICE.DAYSINMONTH(A77)</f>
        <v>45901</v>
      </c>
      <c r="B78" s="6" t="n">
        <f aca="false">B77+1</f>
        <v>54</v>
      </c>
      <c r="C78" s="7" t="n">
        <f aca="false">-1 *PMT(B$3/12, 240, B$9)</f>
        <v>9089.70493949128</v>
      </c>
      <c r="D78" s="7" t="n">
        <f aca="false">-1 * IPMT(B$3/12, B78, 240, B$9)</f>
        <v>4211.16637545702</v>
      </c>
      <c r="E78" s="7" t="n">
        <f aca="false">-1 * PPMT(B$3/12, B78, 240, B$9)</f>
        <v>4878.53856403426</v>
      </c>
      <c r="F78" s="7" t="n">
        <f aca="false">F77+D78</f>
        <v>249315.440805606</v>
      </c>
      <c r="G78" s="7" t="n">
        <f aca="false">E78+G77</f>
        <v>741528.625926923</v>
      </c>
      <c r="H78" s="7" t="n">
        <f aca="false">H77+B$2*B$15/12</f>
        <v>180000</v>
      </c>
      <c r="I78" s="7" t="n">
        <f aca="false">G78+H78</f>
        <v>921528.625926923</v>
      </c>
      <c r="J78" s="7" t="n">
        <f aca="false">B$4</f>
        <v>500000</v>
      </c>
      <c r="K78" s="7" t="n">
        <f aca="false">I78+J78</f>
        <v>1421528.62592692</v>
      </c>
      <c r="L78" s="7" t="n">
        <f aca="false">D78</f>
        <v>4211.16637545702</v>
      </c>
      <c r="M78" s="7" t="n">
        <f aca="false">M77*(1+(B$15/12))</f>
        <v>4362.15885650862</v>
      </c>
      <c r="N78" s="7" t="n">
        <f aca="false">M78+L78</f>
        <v>8573.32523196564</v>
      </c>
      <c r="O78" s="7" t="n">
        <f aca="false">O77*(1+(B$15/12))</f>
        <v>13618.8868696721</v>
      </c>
      <c r="P78" s="7" t="n">
        <f aca="false">J78*B$5/12</f>
        <v>833.333333333333</v>
      </c>
      <c r="Q78" s="7" t="n">
        <f aca="false">O78-N78+P78</f>
        <v>5878.89497103977</v>
      </c>
      <c r="R78" s="7" t="n">
        <f aca="false">R77+Q78</f>
        <v>249172.124956364</v>
      </c>
      <c r="S78" s="12" t="n">
        <f aca="false">12*Q78/K78</f>
        <v>0.0496273788411939</v>
      </c>
      <c r="T78" s="7" t="n">
        <f aca="false">M78+C78</f>
        <v>13451.8637959999</v>
      </c>
      <c r="U78" s="7" t="n">
        <f aca="false">O78</f>
        <v>13618.8868696721</v>
      </c>
      <c r="V78" s="13" t="n">
        <f aca="false">U78-T78</f>
        <v>167.023073672171</v>
      </c>
      <c r="W78" s="13" t="n">
        <f aca="false">W77+V78</f>
        <v>-37356.5009705591</v>
      </c>
    </row>
    <row r="79" customFormat="false" ht="12.8" hidden="false" customHeight="false" outlineLevel="0" collapsed="false">
      <c r="A79" s="11" t="n">
        <f aca="false">A78+ORG.OPENOFFICE.DAYSINMONTH(A78)</f>
        <v>45931</v>
      </c>
      <c r="B79" s="6" t="n">
        <f aca="false">B78+1</f>
        <v>55</v>
      </c>
      <c r="C79" s="7" t="n">
        <f aca="false">-1 *PMT(B$3/12, 240, B$9)</f>
        <v>9089.70493949128</v>
      </c>
      <c r="D79" s="7" t="n">
        <f aca="false">-1 * IPMT(B$3/12, B79, 240, B$9)</f>
        <v>4194.90458024357</v>
      </c>
      <c r="E79" s="7" t="n">
        <f aca="false">-1 * PPMT(B$3/12, B79, 240, B$9)</f>
        <v>4894.80035924771</v>
      </c>
      <c r="F79" s="7" t="n">
        <f aca="false">F78+D79</f>
        <v>253510.345385849</v>
      </c>
      <c r="G79" s="7" t="n">
        <f aca="false">E79+G78</f>
        <v>746423.426286171</v>
      </c>
      <c r="H79" s="7" t="n">
        <f aca="false">H78+B$2*B$15/12</f>
        <v>183333.333333333</v>
      </c>
      <c r="I79" s="7" t="n">
        <f aca="false">G79+H79</f>
        <v>929756.759619505</v>
      </c>
      <c r="J79" s="7" t="n">
        <f aca="false">B$4</f>
        <v>500000</v>
      </c>
      <c r="K79" s="7" t="n">
        <f aca="false">I79+J79</f>
        <v>1429756.7596195</v>
      </c>
      <c r="L79" s="7" t="n">
        <f aca="false">D79</f>
        <v>4194.90458024357</v>
      </c>
      <c r="M79" s="7" t="n">
        <f aca="false">M78*(1+(B$15/12))</f>
        <v>4369.42912126947</v>
      </c>
      <c r="N79" s="7" t="n">
        <f aca="false">M79+L79</f>
        <v>8564.33370151304</v>
      </c>
      <c r="O79" s="7" t="n">
        <f aca="false">O78*(1+(B$15/12))</f>
        <v>13641.5850144549</v>
      </c>
      <c r="P79" s="7" t="n">
        <f aca="false">J79*B$5/12</f>
        <v>833.333333333333</v>
      </c>
      <c r="Q79" s="7" t="n">
        <f aca="false">O79-N79+P79</f>
        <v>5910.58464627516</v>
      </c>
      <c r="R79" s="7" t="n">
        <f aca="false">R78+Q79</f>
        <v>255082.70960264</v>
      </c>
      <c r="S79" s="12" t="n">
        <f aca="false">12*Q79/K79</f>
        <v>0.0496077499043805</v>
      </c>
      <c r="T79" s="7" t="n">
        <f aca="false">M79+C79</f>
        <v>13459.1340607608</v>
      </c>
      <c r="U79" s="7" t="n">
        <f aca="false">O79</f>
        <v>13641.5850144549</v>
      </c>
      <c r="V79" s="13" t="n">
        <f aca="false">U79-T79</f>
        <v>182.45095369411</v>
      </c>
      <c r="W79" s="13" t="n">
        <f aca="false">W78+V79</f>
        <v>-37174.0500168649</v>
      </c>
    </row>
    <row r="80" customFormat="false" ht="12.8" hidden="false" customHeight="false" outlineLevel="0" collapsed="false">
      <c r="A80" s="11" t="n">
        <f aca="false">A79+ORG.OPENOFFICE.DAYSINMONTH(A79)</f>
        <v>45962</v>
      </c>
      <c r="B80" s="6" t="n">
        <f aca="false">B79+1</f>
        <v>56</v>
      </c>
      <c r="C80" s="7" t="n">
        <f aca="false">-1 *PMT(B$3/12, 240, B$9)</f>
        <v>9089.70493949128</v>
      </c>
      <c r="D80" s="7" t="n">
        <f aca="false">-1 * IPMT(B$3/12, B80, 240, B$9)</f>
        <v>4178.58857904608</v>
      </c>
      <c r="E80" s="7" t="n">
        <f aca="false">-1 * PPMT(B$3/12, B80, 240, B$9)</f>
        <v>4911.1163604452</v>
      </c>
      <c r="F80" s="7" t="n">
        <f aca="false">F79+D80</f>
        <v>257688.933964895</v>
      </c>
      <c r="G80" s="7" t="n">
        <f aca="false">E80+G79</f>
        <v>751334.542646616</v>
      </c>
      <c r="H80" s="7" t="n">
        <f aca="false">H79+B$2*B$15/12</f>
        <v>186666.666666667</v>
      </c>
      <c r="I80" s="7" t="n">
        <f aca="false">G80+H80</f>
        <v>938001.209313283</v>
      </c>
      <c r="J80" s="7" t="n">
        <f aca="false">B$4</f>
        <v>500000</v>
      </c>
      <c r="K80" s="7" t="n">
        <f aca="false">I80+J80</f>
        <v>1438001.20931328</v>
      </c>
      <c r="L80" s="7" t="n">
        <f aca="false">D80</f>
        <v>4178.58857904608</v>
      </c>
      <c r="M80" s="7" t="n">
        <f aca="false">M79*(1+(B$15/12))</f>
        <v>4376.71150313825</v>
      </c>
      <c r="N80" s="7" t="n">
        <f aca="false">M80+L80</f>
        <v>8555.30008218433</v>
      </c>
      <c r="O80" s="7" t="n">
        <f aca="false">O79*(1+(B$15/12))</f>
        <v>13664.320989479</v>
      </c>
      <c r="P80" s="7" t="n">
        <f aca="false">J80*B$5/12</f>
        <v>833.333333333333</v>
      </c>
      <c r="Q80" s="7" t="n">
        <f aca="false">O80-N80+P80</f>
        <v>5942.35424062796</v>
      </c>
      <c r="R80" s="7" t="n">
        <f aca="false">R79+Q80</f>
        <v>261025.063843267</v>
      </c>
      <c r="S80" s="12" t="n">
        <f aca="false">12*Q80/K80</f>
        <v>0.0495884498745232</v>
      </c>
      <c r="T80" s="7" t="n">
        <f aca="false">M80+C80</f>
        <v>13466.4164426295</v>
      </c>
      <c r="U80" s="7" t="n">
        <f aca="false">O80</f>
        <v>13664.320989479</v>
      </c>
      <c r="V80" s="13" t="n">
        <f aca="false">U80-T80</f>
        <v>197.904546849419</v>
      </c>
      <c r="W80" s="13" t="n">
        <f aca="false">W79+V80</f>
        <v>-36976.1454700155</v>
      </c>
    </row>
    <row r="81" customFormat="false" ht="12.8" hidden="false" customHeight="false" outlineLevel="0" collapsed="false">
      <c r="A81" s="11" t="n">
        <f aca="false">A80+ORG.OPENOFFICE.DAYSINMONTH(A80)</f>
        <v>45992</v>
      </c>
      <c r="B81" s="6" t="n">
        <f aca="false">B80+1</f>
        <v>57</v>
      </c>
      <c r="C81" s="7" t="n">
        <f aca="false">-1 *PMT(B$3/12, 240, B$9)</f>
        <v>9089.70493949128</v>
      </c>
      <c r="D81" s="7" t="n">
        <f aca="false">-1 * IPMT(B$3/12, B81, 240, B$9)</f>
        <v>4162.21819117793</v>
      </c>
      <c r="E81" s="7" t="n">
        <f aca="false">-1 * PPMT(B$3/12, B81, 240, B$9)</f>
        <v>4927.48674831335</v>
      </c>
      <c r="F81" s="7" t="n">
        <f aca="false">F80+D81</f>
        <v>261851.152156073</v>
      </c>
      <c r="G81" s="7" t="n">
        <f aca="false">E81+G80</f>
        <v>756262.02939493</v>
      </c>
      <c r="H81" s="7" t="n">
        <f aca="false">H80+B$2*B$15/12</f>
        <v>190000</v>
      </c>
      <c r="I81" s="7" t="n">
        <f aca="false">G81+H81</f>
        <v>946262.02939493</v>
      </c>
      <c r="J81" s="7" t="n">
        <f aca="false">B$4</f>
        <v>500000</v>
      </c>
      <c r="K81" s="7" t="n">
        <f aca="false">I81+J81</f>
        <v>1446262.02939493</v>
      </c>
      <c r="L81" s="7" t="n">
        <f aca="false">D81</f>
        <v>4162.21819117793</v>
      </c>
      <c r="M81" s="7" t="n">
        <f aca="false">M80*(1+(B$15/12))</f>
        <v>4384.00602231015</v>
      </c>
      <c r="N81" s="7" t="n">
        <f aca="false">M81+L81</f>
        <v>8546.22421348808</v>
      </c>
      <c r="O81" s="7" t="n">
        <f aca="false">O80*(1+(B$15/12))</f>
        <v>13687.0948577948</v>
      </c>
      <c r="P81" s="7" t="n">
        <f aca="false">J81*B$5/12</f>
        <v>833.333333333333</v>
      </c>
      <c r="Q81" s="7" t="n">
        <f aca="false">O81-N81+P81</f>
        <v>5974.20397764001</v>
      </c>
      <c r="R81" s="7" t="n">
        <f aca="false">R80+Q81</f>
        <v>266999.267820908</v>
      </c>
      <c r="S81" s="12" t="n">
        <f aca="false">12*Q81/K81</f>
        <v>0.0495694737707199</v>
      </c>
      <c r="T81" s="7" t="n">
        <f aca="false">M81+C81</f>
        <v>13473.7109618014</v>
      </c>
      <c r="U81" s="7" t="n">
        <f aca="false">O81</f>
        <v>13687.0948577948</v>
      </c>
      <c r="V81" s="13" t="n">
        <f aca="false">U81-T81</f>
        <v>213.38389599332</v>
      </c>
      <c r="W81" s="13" t="n">
        <f aca="false">W80+V81</f>
        <v>-36762.7615740222</v>
      </c>
    </row>
    <row r="82" customFormat="false" ht="12.8" hidden="false" customHeight="false" outlineLevel="0" collapsed="false">
      <c r="A82" s="11" t="n">
        <f aca="false">A81+ORG.OPENOFFICE.DAYSINMONTH(A81)</f>
        <v>46023</v>
      </c>
      <c r="B82" s="6" t="n">
        <f aca="false">B81+1</f>
        <v>58</v>
      </c>
      <c r="C82" s="7" t="n">
        <f aca="false">-1 *PMT(B$3/12, 240, B$9)</f>
        <v>9089.70493949128</v>
      </c>
      <c r="D82" s="7" t="n">
        <f aca="false">-1 * IPMT(B$3/12, B82, 240, B$9)</f>
        <v>4145.79323535021</v>
      </c>
      <c r="E82" s="7" t="n">
        <f aca="false">-1 * PPMT(B$3/12, B82, 240, B$9)</f>
        <v>4943.91170414107</v>
      </c>
      <c r="F82" s="7" t="n">
        <f aca="false">F81+D82</f>
        <v>265996.945391423</v>
      </c>
      <c r="G82" s="7" t="n">
        <f aca="false">E82+G81</f>
        <v>761205.941099071</v>
      </c>
      <c r="H82" s="7" t="n">
        <f aca="false">H81+B$2*B$15/12</f>
        <v>193333.333333333</v>
      </c>
      <c r="I82" s="7" t="n">
        <f aca="false">G82+H82</f>
        <v>954539.274432404</v>
      </c>
      <c r="J82" s="7" t="n">
        <f aca="false">B$4</f>
        <v>500000</v>
      </c>
      <c r="K82" s="7" t="n">
        <f aca="false">I82+J82</f>
        <v>1454539.2744324</v>
      </c>
      <c r="L82" s="7" t="n">
        <f aca="false">D82</f>
        <v>4145.79323535021</v>
      </c>
      <c r="M82" s="7" t="n">
        <f aca="false">M81*(1+(B$15/12))</f>
        <v>4391.312699014</v>
      </c>
      <c r="N82" s="7" t="n">
        <f aca="false">M82+L82</f>
        <v>8537.10593436422</v>
      </c>
      <c r="O82" s="7" t="n">
        <f aca="false">O81*(1+(B$15/12))</f>
        <v>13709.9066825577</v>
      </c>
      <c r="P82" s="7" t="n">
        <f aca="false">J82*B$5/12</f>
        <v>833.333333333333</v>
      </c>
      <c r="Q82" s="7" t="n">
        <f aca="false">O82-N82+P82</f>
        <v>6006.13408152686</v>
      </c>
      <c r="R82" s="7" t="n">
        <f aca="false">R81+Q82</f>
        <v>273005.401902434</v>
      </c>
      <c r="S82" s="12" t="n">
        <f aca="false">12*Q82/K82</f>
        <v>0.0495508167054803</v>
      </c>
      <c r="T82" s="7" t="n">
        <f aca="false">M82+C82</f>
        <v>13481.0176385053</v>
      </c>
      <c r="U82" s="7" t="n">
        <f aca="false">O82</f>
        <v>13709.9066825577</v>
      </c>
      <c r="V82" s="13" t="n">
        <f aca="false">U82-T82</f>
        <v>228.889044052461</v>
      </c>
      <c r="W82" s="13" t="n">
        <f aca="false">W81+V82</f>
        <v>-36533.8725299697</v>
      </c>
    </row>
    <row r="83" customFormat="false" ht="12.8" hidden="false" customHeight="false" outlineLevel="0" collapsed="false">
      <c r="A83" s="11" t="n">
        <f aca="false">A82+ORG.OPENOFFICE.DAYSINMONTH(A82)</f>
        <v>46054</v>
      </c>
      <c r="B83" s="6" t="n">
        <f aca="false">B82+1</f>
        <v>59</v>
      </c>
      <c r="C83" s="7" t="n">
        <f aca="false">-1 *PMT(B$3/12, 240, B$9)</f>
        <v>9089.70493949128</v>
      </c>
      <c r="D83" s="7" t="n">
        <f aca="false">-1 * IPMT(B$3/12, B83, 240, B$9)</f>
        <v>4129.31352966974</v>
      </c>
      <c r="E83" s="7" t="n">
        <f aca="false">-1 * PPMT(B$3/12, B83, 240, B$9)</f>
        <v>4960.39140982154</v>
      </c>
      <c r="F83" s="7" t="n">
        <f aca="false">F82+D83</f>
        <v>270126.258921093</v>
      </c>
      <c r="G83" s="7" t="n">
        <f aca="false">E83+G82</f>
        <v>766166.332508892</v>
      </c>
      <c r="H83" s="7" t="n">
        <f aca="false">H82+B$2*B$15/12</f>
        <v>196666.666666667</v>
      </c>
      <c r="I83" s="7" t="n">
        <f aca="false">G83+H83</f>
        <v>962832.999175559</v>
      </c>
      <c r="J83" s="7" t="n">
        <f aca="false">B$4</f>
        <v>500000</v>
      </c>
      <c r="K83" s="7" t="n">
        <f aca="false">I83+J83</f>
        <v>1462832.99917556</v>
      </c>
      <c r="L83" s="7" t="n">
        <f aca="false">D83</f>
        <v>4129.31352966974</v>
      </c>
      <c r="M83" s="7" t="n">
        <f aca="false">M82*(1+(B$15/12))</f>
        <v>4398.63155351236</v>
      </c>
      <c r="N83" s="7" t="n">
        <f aca="false">M83+L83</f>
        <v>8527.9450831821</v>
      </c>
      <c r="O83" s="7" t="n">
        <f aca="false">O82*(1+(B$15/12))</f>
        <v>13732.7565270287</v>
      </c>
      <c r="P83" s="7" t="n">
        <f aca="false">J83*B$5/12</f>
        <v>833.333333333333</v>
      </c>
      <c r="Q83" s="7" t="n">
        <f aca="false">O83-N83+P83</f>
        <v>6038.14477717991</v>
      </c>
      <c r="R83" s="7" t="n">
        <f aca="false">R82+Q83</f>
        <v>279043.546679614</v>
      </c>
      <c r="S83" s="12" t="n">
        <f aca="false">12*Q83/K83</f>
        <v>0.0495324738825248</v>
      </c>
      <c r="T83" s="7" t="n">
        <f aca="false">M83+C83</f>
        <v>13488.3364930036</v>
      </c>
      <c r="U83" s="7" t="n">
        <f aca="false">O83</f>
        <v>13732.7565270287</v>
      </c>
      <c r="V83" s="13" t="n">
        <f aca="false">U83-T83</f>
        <v>244.420034025034</v>
      </c>
      <c r="W83" s="13" t="n">
        <f aca="false">W82+V83</f>
        <v>-36289.4524959447</v>
      </c>
    </row>
    <row r="84" customFormat="false" ht="12.8" hidden="false" customHeight="false" outlineLevel="0" collapsed="false">
      <c r="A84" s="11" t="n">
        <f aca="false">A83+ORG.OPENOFFICE.DAYSINMONTH(A83)</f>
        <v>46082</v>
      </c>
      <c r="B84" s="6" t="n">
        <f aca="false">B83+1</f>
        <v>60</v>
      </c>
      <c r="C84" s="7" t="n">
        <f aca="false">-1 *PMT(B$3/12, 240, B$9)</f>
        <v>9089.70493949128</v>
      </c>
      <c r="D84" s="7" t="n">
        <f aca="false">-1 * IPMT(B$3/12, B84, 240, B$9)</f>
        <v>4112.77889163701</v>
      </c>
      <c r="E84" s="7" t="n">
        <f aca="false">-1 * PPMT(B$3/12, B84, 240, B$9)</f>
        <v>4976.92604785428</v>
      </c>
      <c r="F84" s="7" t="n">
        <f aca="false">F83+D84</f>
        <v>274239.03781273</v>
      </c>
      <c r="G84" s="7" t="n">
        <f aca="false">E84+G83</f>
        <v>771143.258556747</v>
      </c>
      <c r="H84" s="7" t="n">
        <f aca="false">H83+B$2*B$15/12</f>
        <v>200000</v>
      </c>
      <c r="I84" s="7" t="n">
        <f aca="false">G84+H84</f>
        <v>971143.258556747</v>
      </c>
      <c r="J84" s="7" t="n">
        <f aca="false">B$4</f>
        <v>500000</v>
      </c>
      <c r="K84" s="7" t="n">
        <f aca="false">I84+J84</f>
        <v>1471143.25855675</v>
      </c>
      <c r="L84" s="7" t="n">
        <f aca="false">D84</f>
        <v>4112.77889163701</v>
      </c>
      <c r="M84" s="7" t="n">
        <f aca="false">M83*(1+(B$15/12))</f>
        <v>4405.96260610155</v>
      </c>
      <c r="N84" s="7" t="n">
        <f aca="false">M84+L84</f>
        <v>8518.74149773855</v>
      </c>
      <c r="O84" s="7" t="n">
        <f aca="false">O83*(1+(B$15/12))</f>
        <v>13755.6444545737</v>
      </c>
      <c r="P84" s="7" t="n">
        <f aca="false">J84*B$5/12</f>
        <v>833.333333333333</v>
      </c>
      <c r="Q84" s="7" t="n">
        <f aca="false">O84-N84+P84</f>
        <v>6070.2362901685</v>
      </c>
      <c r="R84" s="7" t="n">
        <f aca="false">R83+Q84</f>
        <v>285113.782969783</v>
      </c>
      <c r="S84" s="12" t="n">
        <f aca="false">12*Q84/K84</f>
        <v>0.049514440594646</v>
      </c>
      <c r="T84" s="7" t="n">
        <f aca="false">M84+C84</f>
        <v>13495.6675455928</v>
      </c>
      <c r="U84" s="7" t="n">
        <f aca="false">O84</f>
        <v>13755.6444545737</v>
      </c>
      <c r="V84" s="13" t="n">
        <f aca="false">U84-T84</f>
        <v>259.976908980896</v>
      </c>
      <c r="W84" s="13" t="n">
        <f aca="false">W83+V84</f>
        <v>-36029.4755869638</v>
      </c>
      <c r="X84" s="7" t="n">
        <f aca="false">SUM(V73:V84)</f>
        <v>2098.64259407622</v>
      </c>
    </row>
    <row r="85" customFormat="false" ht="12.8" hidden="false" customHeight="false" outlineLevel="0" collapsed="false">
      <c r="A85" s="11" t="n">
        <f aca="false">A84+ORG.OPENOFFICE.DAYSINMONTH(A84)</f>
        <v>46113</v>
      </c>
      <c r="B85" s="6" t="n">
        <f aca="false">B84+1</f>
        <v>61</v>
      </c>
      <c r="C85" s="7" t="n">
        <f aca="false">-1 *PMT(B$3/12, 240, B$9)</f>
        <v>9089.70493949128</v>
      </c>
      <c r="D85" s="7" t="n">
        <f aca="false">-1 * IPMT(B$3/12, B85, 240, B$9)</f>
        <v>4096.18913814416</v>
      </c>
      <c r="E85" s="7" t="n">
        <f aca="false">-1 * PPMT(B$3/12, B85, 240, B$9)</f>
        <v>4993.51580134712</v>
      </c>
      <c r="F85" s="7" t="n">
        <f aca="false">F84+D85</f>
        <v>278335.226950874</v>
      </c>
      <c r="G85" s="7" t="n">
        <f aca="false">E85+G84</f>
        <v>776136.774358094</v>
      </c>
      <c r="H85" s="7" t="n">
        <f aca="false">H84+B$2*B$15/12</f>
        <v>203333.333333333</v>
      </c>
      <c r="I85" s="7" t="n">
        <f aca="false">G85+H85</f>
        <v>979470.107691427</v>
      </c>
      <c r="J85" s="7" t="n">
        <f aca="false">B$4</f>
        <v>500000</v>
      </c>
      <c r="K85" s="7" t="n">
        <f aca="false">I85+J85</f>
        <v>1479470.10769143</v>
      </c>
      <c r="L85" s="7" t="n">
        <f aca="false">D85</f>
        <v>4096.18913814416</v>
      </c>
      <c r="M85" s="7" t="n">
        <f aca="false">M84*(1+(B$15/12))</f>
        <v>4413.30587711172</v>
      </c>
      <c r="N85" s="7" t="n">
        <f aca="false">M85+L85</f>
        <v>8509.49501525587</v>
      </c>
      <c r="O85" s="7" t="n">
        <f aca="false">O84*(1+(B$15/12))</f>
        <v>13778.5705286647</v>
      </c>
      <c r="P85" s="7" t="n">
        <f aca="false">J85*B$5/12</f>
        <v>833.333333333333</v>
      </c>
      <c r="Q85" s="7" t="n">
        <f aca="false">O85-N85+P85</f>
        <v>6102.40884674214</v>
      </c>
      <c r="R85" s="7" t="n">
        <f aca="false">R84+Q85</f>
        <v>291216.191816525</v>
      </c>
      <c r="S85" s="12" t="n">
        <f aca="false">12*Q85/K85</f>
        <v>0.0494967122216294</v>
      </c>
      <c r="T85" s="7" t="n">
        <f aca="false">M85+C85</f>
        <v>13503.010816603</v>
      </c>
      <c r="U85" s="7" t="n">
        <f aca="false">O85</f>
        <v>13778.5705286647</v>
      </c>
      <c r="V85" s="13" t="n">
        <f aca="false">U85-T85</f>
        <v>275.559712061684</v>
      </c>
      <c r="W85" s="13" t="n">
        <f aca="false">W84+V85</f>
        <v>-35753.9158749021</v>
      </c>
    </row>
    <row r="86" customFormat="false" ht="12.8" hidden="false" customHeight="false" outlineLevel="0" collapsed="false">
      <c r="A86" s="11" t="n">
        <f aca="false">A85+ORG.OPENOFFICE.DAYSINMONTH(A85)</f>
        <v>46143</v>
      </c>
      <c r="B86" s="6" t="n">
        <f aca="false">B85+1</f>
        <v>62</v>
      </c>
      <c r="C86" s="7" t="n">
        <f aca="false">-1 *PMT(B$3/12, 240, B$9)</f>
        <v>9089.70493949128</v>
      </c>
      <c r="D86" s="7" t="n">
        <f aca="false">-1 * IPMT(B$3/12, B86, 240, B$9)</f>
        <v>4079.544085473</v>
      </c>
      <c r="E86" s="7" t="n">
        <f aca="false">-1 * PPMT(B$3/12, B86, 240, B$9)</f>
        <v>5010.16085401828</v>
      </c>
      <c r="F86" s="7" t="n">
        <f aca="false">F85+D86</f>
        <v>282414.771036347</v>
      </c>
      <c r="G86" s="7" t="n">
        <f aca="false">E86+G85</f>
        <v>781146.935212112</v>
      </c>
      <c r="H86" s="7" t="n">
        <f aca="false">H85+B$2*B$15/12</f>
        <v>206666.666666667</v>
      </c>
      <c r="I86" s="7" t="n">
        <f aca="false">G86+H86</f>
        <v>987813.601878779</v>
      </c>
      <c r="J86" s="7" t="n">
        <f aca="false">B$4</f>
        <v>500000</v>
      </c>
      <c r="K86" s="7" t="n">
        <f aca="false">I86+J86</f>
        <v>1487813.60187878</v>
      </c>
      <c r="L86" s="7" t="n">
        <f aca="false">D86</f>
        <v>4079.544085473</v>
      </c>
      <c r="M86" s="7" t="n">
        <f aca="false">M85*(1+(B$15/12))</f>
        <v>4420.6613869069</v>
      </c>
      <c r="N86" s="7" t="n">
        <f aca="false">M86+L86</f>
        <v>8500.2054723799</v>
      </c>
      <c r="O86" s="7" t="n">
        <f aca="false">O85*(1+(B$15/12))</f>
        <v>13801.5348128791</v>
      </c>
      <c r="P86" s="7" t="n">
        <f aca="false">J86*B$5/12</f>
        <v>833.333333333333</v>
      </c>
      <c r="Q86" s="7" t="n">
        <f aca="false">O86-N86+P86</f>
        <v>6134.66267383256</v>
      </c>
      <c r="R86" s="7" t="n">
        <f aca="false">R85+Q86</f>
        <v>297350.854490357</v>
      </c>
      <c r="S86" s="12" t="n">
        <f aca="false">12*Q86/K86</f>
        <v>0.0494792842282326</v>
      </c>
      <c r="T86" s="7" t="n">
        <f aca="false">M86+C86</f>
        <v>13510.3663263982</v>
      </c>
      <c r="U86" s="7" t="n">
        <f aca="false">O86</f>
        <v>13801.5348128791</v>
      </c>
      <c r="V86" s="13" t="n">
        <f aca="false">U86-T86</f>
        <v>291.168486480939</v>
      </c>
      <c r="W86" s="13" t="n">
        <f aca="false">W85+V86</f>
        <v>-35462.7473884212</v>
      </c>
    </row>
    <row r="87" customFormat="false" ht="12.8" hidden="false" customHeight="false" outlineLevel="0" collapsed="false">
      <c r="A87" s="11" t="n">
        <f aca="false">A86+ORG.OPENOFFICE.DAYSINMONTH(A86)</f>
        <v>46174</v>
      </c>
      <c r="B87" s="6" t="n">
        <f aca="false">B86+1</f>
        <v>63</v>
      </c>
      <c r="C87" s="7" t="n">
        <f aca="false">-1 *PMT(B$3/12, 240, B$9)</f>
        <v>9089.70493949128</v>
      </c>
      <c r="D87" s="7" t="n">
        <f aca="false">-1 * IPMT(B$3/12, B87, 240, B$9)</f>
        <v>4062.84354929294</v>
      </c>
      <c r="E87" s="7" t="n">
        <f aca="false">-1 * PPMT(B$3/12, B87, 240, B$9)</f>
        <v>5026.86139019834</v>
      </c>
      <c r="F87" s="7" t="n">
        <f aca="false">F86+D87</f>
        <v>286477.61458564</v>
      </c>
      <c r="G87" s="7" t="n">
        <f aca="false">E87+G86</f>
        <v>786173.79660231</v>
      </c>
      <c r="H87" s="7" t="n">
        <f aca="false">H86+B$2*B$15/12</f>
        <v>210000</v>
      </c>
      <c r="I87" s="7" t="n">
        <f aca="false">G87+H87</f>
        <v>996173.79660231</v>
      </c>
      <c r="J87" s="7" t="n">
        <f aca="false">B$4</f>
        <v>500000</v>
      </c>
      <c r="K87" s="7" t="n">
        <f aca="false">I87+J87</f>
        <v>1496173.79660231</v>
      </c>
      <c r="L87" s="7" t="n">
        <f aca="false">D87</f>
        <v>4062.84354929294</v>
      </c>
      <c r="M87" s="7" t="n">
        <f aca="false">M86*(1+(B$15/12))</f>
        <v>4428.02915588508</v>
      </c>
      <c r="N87" s="7" t="n">
        <f aca="false">M87+L87</f>
        <v>8490.87270517802</v>
      </c>
      <c r="O87" s="7" t="n">
        <f aca="false">O86*(1+(B$15/12))</f>
        <v>13824.5373709006</v>
      </c>
      <c r="P87" s="7" t="n">
        <f aca="false">J87*B$5/12</f>
        <v>833.333333333333</v>
      </c>
      <c r="Q87" s="7" t="n">
        <f aca="false">O87-N87+P87</f>
        <v>6166.9979990559</v>
      </c>
      <c r="R87" s="7" t="n">
        <f aca="false">R86+Q87</f>
        <v>303517.852489413</v>
      </c>
      <c r="S87" s="12" t="n">
        <f aca="false">12*Q87/K87</f>
        <v>0.0494621521622206</v>
      </c>
      <c r="T87" s="7" t="n">
        <f aca="false">M87+C87</f>
        <v>13517.7340953764</v>
      </c>
      <c r="U87" s="7" t="n">
        <f aca="false">O87</f>
        <v>13824.5373709006</v>
      </c>
      <c r="V87" s="13" t="n">
        <f aca="false">U87-T87</f>
        <v>306.803275524227</v>
      </c>
      <c r="W87" s="13" t="n">
        <f aca="false">W86+V87</f>
        <v>-35155.944112897</v>
      </c>
    </row>
    <row r="88" customFormat="false" ht="12.8" hidden="false" customHeight="false" outlineLevel="0" collapsed="false">
      <c r="A88" s="11" t="n">
        <f aca="false">A87+ORG.OPENOFFICE.DAYSINMONTH(A87)</f>
        <v>46204</v>
      </c>
      <c r="B88" s="6" t="n">
        <f aca="false">B87+1</f>
        <v>64</v>
      </c>
      <c r="C88" s="7" t="n">
        <f aca="false">-1 *PMT(B$3/12, 240, B$9)</f>
        <v>9089.70493949128</v>
      </c>
      <c r="D88" s="7" t="n">
        <f aca="false">-1 * IPMT(B$3/12, B88, 240, B$9)</f>
        <v>4046.08734465894</v>
      </c>
      <c r="E88" s="7" t="n">
        <f aca="false">-1 * PPMT(B$3/12, B88, 240, B$9)</f>
        <v>5043.61759483234</v>
      </c>
      <c r="F88" s="7" t="n">
        <f aca="false">F87+D88</f>
        <v>290523.701930299</v>
      </c>
      <c r="G88" s="7" t="n">
        <f aca="false">E88+G87</f>
        <v>791217.414197143</v>
      </c>
      <c r="H88" s="7" t="n">
        <f aca="false">H87+B$2*B$15/12</f>
        <v>213333.333333333</v>
      </c>
      <c r="I88" s="7" t="n">
        <f aca="false">G88+H88</f>
        <v>1004550.74753048</v>
      </c>
      <c r="J88" s="7" t="n">
        <f aca="false">B$4</f>
        <v>500000</v>
      </c>
      <c r="K88" s="7" t="n">
        <f aca="false">I88+J88</f>
        <v>1504550.74753048</v>
      </c>
      <c r="L88" s="7" t="n">
        <f aca="false">D88</f>
        <v>4046.08734465894</v>
      </c>
      <c r="M88" s="7" t="n">
        <f aca="false">M87*(1+(B$15/12))</f>
        <v>4435.40920447822</v>
      </c>
      <c r="N88" s="7" t="n">
        <f aca="false">M88+L88</f>
        <v>8481.49654913717</v>
      </c>
      <c r="O88" s="7" t="n">
        <f aca="false">O87*(1+(B$15/12))</f>
        <v>13847.5782665188</v>
      </c>
      <c r="P88" s="7" t="n">
        <f aca="false">J88*B$5/12</f>
        <v>833.333333333333</v>
      </c>
      <c r="Q88" s="7" t="n">
        <f aca="false">O88-N88+P88</f>
        <v>6199.41505071493</v>
      </c>
      <c r="R88" s="7" t="n">
        <f aca="false">R87+Q88</f>
        <v>309717.267540128</v>
      </c>
      <c r="S88" s="12" t="n">
        <f aca="false">12*Q88/K88</f>
        <v>0.0494453116524554</v>
      </c>
      <c r="T88" s="7" t="n">
        <f aca="false">M88+C88</f>
        <v>13525.1141439695</v>
      </c>
      <c r="U88" s="7" t="n">
        <f aca="false">O88</f>
        <v>13847.5782665188</v>
      </c>
      <c r="V88" s="13" t="n">
        <f aca="false">U88-T88</f>
        <v>322.464122549254</v>
      </c>
      <c r="W88" s="13" t="n">
        <f aca="false">W87+V88</f>
        <v>-34833.4799903477</v>
      </c>
    </row>
    <row r="89" customFormat="false" ht="12.8" hidden="false" customHeight="false" outlineLevel="0" collapsed="false">
      <c r="A89" s="11" t="n">
        <f aca="false">A88+ORG.OPENOFFICE.DAYSINMONTH(A88)</f>
        <v>46235</v>
      </c>
      <c r="B89" s="6" t="n">
        <f aca="false">B88+1</f>
        <v>65</v>
      </c>
      <c r="C89" s="7" t="n">
        <f aca="false">-1 *PMT(B$3/12, 240, B$9)</f>
        <v>9089.70493949128</v>
      </c>
      <c r="D89" s="7" t="n">
        <f aca="false">-1 * IPMT(B$3/12, B89, 240, B$9)</f>
        <v>4029.2752860095</v>
      </c>
      <c r="E89" s="7" t="n">
        <f aca="false">-1 * PPMT(B$3/12, B89, 240, B$9)</f>
        <v>5060.42965348178</v>
      </c>
      <c r="F89" s="7" t="n">
        <f aca="false">F88+D89</f>
        <v>294552.977216309</v>
      </c>
      <c r="G89" s="7" t="n">
        <f aca="false">E89+G88</f>
        <v>796277.843850624</v>
      </c>
      <c r="H89" s="7" t="n">
        <f aca="false">H88+B$2*B$15/12</f>
        <v>216666.666666667</v>
      </c>
      <c r="I89" s="7" t="n">
        <f aca="false">G89+H89</f>
        <v>1012944.51051729</v>
      </c>
      <c r="J89" s="7" t="n">
        <f aca="false">B$4</f>
        <v>500000</v>
      </c>
      <c r="K89" s="7" t="n">
        <f aca="false">I89+J89</f>
        <v>1512944.51051729</v>
      </c>
      <c r="L89" s="7" t="n">
        <f aca="false">D89</f>
        <v>4029.2752860095</v>
      </c>
      <c r="M89" s="7" t="n">
        <f aca="false">M88*(1+(B$15/12))</f>
        <v>4442.80155315235</v>
      </c>
      <c r="N89" s="7" t="n">
        <f aca="false">M89+L89</f>
        <v>8472.07683916185</v>
      </c>
      <c r="O89" s="7" t="n">
        <f aca="false">O88*(1+(B$15/12))</f>
        <v>13870.6575636296</v>
      </c>
      <c r="P89" s="7" t="n">
        <f aca="false">J89*B$5/12</f>
        <v>833.333333333333</v>
      </c>
      <c r="Q89" s="7" t="n">
        <f aca="false">O89-N89+P89</f>
        <v>6231.9140578011</v>
      </c>
      <c r="R89" s="7" t="n">
        <f aca="false">R88+Q89</f>
        <v>315949.181597929</v>
      </c>
      <c r="S89" s="12" t="n">
        <f aca="false">12*Q89/K89</f>
        <v>0.0494287584070378</v>
      </c>
      <c r="T89" s="7" t="n">
        <f aca="false">M89+C89</f>
        <v>13532.5064926436</v>
      </c>
      <c r="U89" s="7" t="n">
        <f aca="false">O89</f>
        <v>13870.6575636296</v>
      </c>
      <c r="V89" s="13" t="n">
        <f aca="false">U89-T89</f>
        <v>338.151070985989</v>
      </c>
      <c r="W89" s="13" t="n">
        <f aca="false">W88+V89</f>
        <v>-34495.3289193617</v>
      </c>
    </row>
    <row r="90" customFormat="false" ht="12.8" hidden="false" customHeight="false" outlineLevel="0" collapsed="false">
      <c r="A90" s="11" t="n">
        <f aca="false">A89+ORG.OPENOFFICE.DAYSINMONTH(A89)</f>
        <v>46266</v>
      </c>
      <c r="B90" s="6" t="n">
        <f aca="false">B89+1</f>
        <v>66</v>
      </c>
      <c r="C90" s="7" t="n">
        <f aca="false">-1 *PMT(B$3/12, 240, B$9)</f>
        <v>9089.70493949128</v>
      </c>
      <c r="D90" s="7" t="n">
        <f aca="false">-1 * IPMT(B$3/12, B90, 240, B$9)</f>
        <v>4012.40718716456</v>
      </c>
      <c r="E90" s="7" t="n">
        <f aca="false">-1 * PPMT(B$3/12, B90, 240, B$9)</f>
        <v>5077.29775232672</v>
      </c>
      <c r="F90" s="7" t="n">
        <f aca="false">F89+D90</f>
        <v>298565.384403473</v>
      </c>
      <c r="G90" s="7" t="n">
        <f aca="false">E90+G89</f>
        <v>801355.141602951</v>
      </c>
      <c r="H90" s="7" t="n">
        <f aca="false">H89+B$2*B$15/12</f>
        <v>220000</v>
      </c>
      <c r="I90" s="7" t="n">
        <f aca="false">G90+H90</f>
        <v>1021355.14160295</v>
      </c>
      <c r="J90" s="7" t="n">
        <f aca="false">B$4</f>
        <v>500000</v>
      </c>
      <c r="K90" s="7" t="n">
        <f aca="false">I90+J90</f>
        <v>1521355.14160295</v>
      </c>
      <c r="L90" s="7" t="n">
        <f aca="false">D90</f>
        <v>4012.40718716456</v>
      </c>
      <c r="M90" s="7" t="n">
        <f aca="false">M89*(1+(B$15/12))</f>
        <v>4450.20622240761</v>
      </c>
      <c r="N90" s="7" t="n">
        <f aca="false">M90+L90</f>
        <v>8462.61340957217</v>
      </c>
      <c r="O90" s="7" t="n">
        <f aca="false">O89*(1+(B$15/12))</f>
        <v>13893.7753262357</v>
      </c>
      <c r="P90" s="7" t="n">
        <f aca="false">J90*B$5/12</f>
        <v>833.333333333333</v>
      </c>
      <c r="Q90" s="7" t="n">
        <f aca="false">O90-N90+P90</f>
        <v>6264.49524999684</v>
      </c>
      <c r="R90" s="7" t="n">
        <f aca="false">R89+Q90</f>
        <v>322213.676847926</v>
      </c>
      <c r="S90" s="12" t="n">
        <f aca="false">12*Q90/K90</f>
        <v>0.0494124882115009</v>
      </c>
      <c r="T90" s="7" t="n">
        <f aca="false">M90+C90</f>
        <v>13539.9111618989</v>
      </c>
      <c r="U90" s="7" t="n">
        <f aca="false">O90</f>
        <v>13893.7753262357</v>
      </c>
      <c r="V90" s="13" t="n">
        <f aca="false">U90-T90</f>
        <v>353.864164336786</v>
      </c>
      <c r="W90" s="13" t="n">
        <f aca="false">W89+V90</f>
        <v>-34141.4647550249</v>
      </c>
    </row>
    <row r="91" customFormat="false" ht="12.8" hidden="false" customHeight="false" outlineLevel="0" collapsed="false">
      <c r="A91" s="11" t="n">
        <f aca="false">A90+ORG.OPENOFFICE.DAYSINMONTH(A90)</f>
        <v>46296</v>
      </c>
      <c r="B91" s="6" t="n">
        <f aca="false">B90+1</f>
        <v>67</v>
      </c>
      <c r="C91" s="7" t="n">
        <f aca="false">-1 *PMT(B$3/12, 240, B$9)</f>
        <v>9089.70493949128</v>
      </c>
      <c r="D91" s="7" t="n">
        <f aca="false">-1 * IPMT(B$3/12, B91, 240, B$9)</f>
        <v>3995.48286132347</v>
      </c>
      <c r="E91" s="7" t="n">
        <f aca="false">-1 * PPMT(B$3/12, B91, 240, B$9)</f>
        <v>5094.22207816781</v>
      </c>
      <c r="F91" s="7" t="n">
        <f aca="false">F90+D91</f>
        <v>302560.867264797</v>
      </c>
      <c r="G91" s="7" t="n">
        <f aca="false">E91+G90</f>
        <v>806449.363681119</v>
      </c>
      <c r="H91" s="7" t="n">
        <f aca="false">H90+B$2*B$15/12</f>
        <v>223333.333333334</v>
      </c>
      <c r="I91" s="7" t="n">
        <f aca="false">G91+H91</f>
        <v>1029782.69701445</v>
      </c>
      <c r="J91" s="7" t="n">
        <f aca="false">B$4</f>
        <v>500000</v>
      </c>
      <c r="K91" s="7" t="n">
        <f aca="false">I91+J91</f>
        <v>1529782.69701445</v>
      </c>
      <c r="L91" s="7" t="n">
        <f aca="false">D91</f>
        <v>3995.48286132347</v>
      </c>
      <c r="M91" s="7" t="n">
        <f aca="false">M90*(1+(B$15/12))</f>
        <v>4457.62323277829</v>
      </c>
      <c r="N91" s="7" t="n">
        <f aca="false">M91+L91</f>
        <v>8453.10609410176</v>
      </c>
      <c r="O91" s="7" t="n">
        <f aca="false">O90*(1+(B$15/12))</f>
        <v>13916.9316184461</v>
      </c>
      <c r="P91" s="7" t="n">
        <f aca="false">J91*B$5/12</f>
        <v>833.333333333333</v>
      </c>
      <c r="Q91" s="7" t="n">
        <f aca="false">O91-N91+P91</f>
        <v>6297.15885767764</v>
      </c>
      <c r="R91" s="7" t="n">
        <f aca="false">R90+Q91</f>
        <v>328510.835705604</v>
      </c>
      <c r="S91" s="12" t="n">
        <f aca="false">12*Q91/K91</f>
        <v>0.049396496927052</v>
      </c>
      <c r="T91" s="7" t="n">
        <f aca="false">M91+C91</f>
        <v>13547.3281722696</v>
      </c>
      <c r="U91" s="7" t="n">
        <f aca="false">O91</f>
        <v>13916.9316184461</v>
      </c>
      <c r="V91" s="13" t="n">
        <f aca="false">U91-T91</f>
        <v>369.603446176499</v>
      </c>
      <c r="W91" s="13" t="n">
        <f aca="false">W90+V91</f>
        <v>-33771.8613088484</v>
      </c>
    </row>
    <row r="92" customFormat="false" ht="12.8" hidden="false" customHeight="false" outlineLevel="0" collapsed="false">
      <c r="A92" s="11" t="n">
        <f aca="false">A91+ORG.OPENOFFICE.DAYSINMONTH(A91)</f>
        <v>46327</v>
      </c>
      <c r="B92" s="6" t="n">
        <f aca="false">B91+1</f>
        <v>68</v>
      </c>
      <c r="C92" s="7" t="n">
        <f aca="false">-1 *PMT(B$3/12, 240, B$9)</f>
        <v>9089.70493949128</v>
      </c>
      <c r="D92" s="7" t="n">
        <f aca="false">-1 * IPMT(B$3/12, B92, 240, B$9)</f>
        <v>3978.50212106291</v>
      </c>
      <c r="E92" s="7" t="n">
        <f aca="false">-1 * PPMT(B$3/12, B92, 240, B$9)</f>
        <v>5111.20281842837</v>
      </c>
      <c r="F92" s="7" t="n">
        <f aca="false">F91+D92</f>
        <v>306539.36938586</v>
      </c>
      <c r="G92" s="7" t="n">
        <f aca="false">E92+G91</f>
        <v>811560.566499547</v>
      </c>
      <c r="H92" s="7" t="n">
        <f aca="false">H91+B$2*B$15/12</f>
        <v>226666.666666667</v>
      </c>
      <c r="I92" s="7" t="n">
        <f aca="false">G92+H92</f>
        <v>1038227.23316621</v>
      </c>
      <c r="J92" s="7" t="n">
        <f aca="false">B$4</f>
        <v>500000</v>
      </c>
      <c r="K92" s="7" t="n">
        <f aca="false">I92+J92</f>
        <v>1538227.23316621</v>
      </c>
      <c r="L92" s="7" t="n">
        <f aca="false">D92</f>
        <v>3978.50212106291</v>
      </c>
      <c r="M92" s="7" t="n">
        <f aca="false">M91*(1+(B$15/12))</f>
        <v>4465.05260483292</v>
      </c>
      <c r="N92" s="7" t="n">
        <f aca="false">M92+L92</f>
        <v>8443.55472589583</v>
      </c>
      <c r="O92" s="7" t="n">
        <f aca="false">O91*(1+(B$15/12))</f>
        <v>13940.1265044768</v>
      </c>
      <c r="P92" s="7" t="n">
        <f aca="false">J92*B$5/12</f>
        <v>833.333333333333</v>
      </c>
      <c r="Q92" s="7" t="n">
        <f aca="false">O92-N92+P92</f>
        <v>6329.90511191432</v>
      </c>
      <c r="R92" s="7" t="n">
        <f aca="false">R91+Q92</f>
        <v>334840.740817518</v>
      </c>
      <c r="S92" s="12" t="n">
        <f aca="false">12*Q92/K92</f>
        <v>0.0493807804888629</v>
      </c>
      <c r="T92" s="7" t="n">
        <f aca="false">M92+C92</f>
        <v>13554.7575443242</v>
      </c>
      <c r="U92" s="7" t="n">
        <f aca="false">O92</f>
        <v>13940.1265044768</v>
      </c>
      <c r="V92" s="13" t="n">
        <f aca="false">U92-T92</f>
        <v>385.368960152613</v>
      </c>
      <c r="W92" s="13" t="n">
        <f aca="false">W91+V92</f>
        <v>-33386.4923486958</v>
      </c>
    </row>
    <row r="93" customFormat="false" ht="12.8" hidden="false" customHeight="false" outlineLevel="0" collapsed="false">
      <c r="A93" s="11" t="n">
        <f aca="false">A92+ORG.OPENOFFICE.DAYSINMONTH(A92)</f>
        <v>46357</v>
      </c>
      <c r="B93" s="6" t="n">
        <f aca="false">B92+1</f>
        <v>69</v>
      </c>
      <c r="C93" s="7" t="n">
        <f aca="false">-1 *PMT(B$3/12, 240, B$9)</f>
        <v>9089.70493949128</v>
      </c>
      <c r="D93" s="7" t="n">
        <f aca="false">-1 * IPMT(B$3/12, B93, 240, B$9)</f>
        <v>3961.46477833482</v>
      </c>
      <c r="E93" s="7" t="n">
        <f aca="false">-1 * PPMT(B$3/12, B93, 240, B$9)</f>
        <v>5128.24016115646</v>
      </c>
      <c r="F93" s="7" t="n">
        <f aca="false">F92+D93</f>
        <v>310500.834164194</v>
      </c>
      <c r="G93" s="7" t="n">
        <f aca="false">E93+G92</f>
        <v>816688.806660704</v>
      </c>
      <c r="H93" s="7" t="n">
        <f aca="false">H92+B$2*B$15/12</f>
        <v>230000</v>
      </c>
      <c r="I93" s="7" t="n">
        <f aca="false">G93+H93</f>
        <v>1046688.8066607</v>
      </c>
      <c r="J93" s="7" t="n">
        <f aca="false">B$4</f>
        <v>500000</v>
      </c>
      <c r="K93" s="7" t="n">
        <f aca="false">I93+J93</f>
        <v>1546688.8066607</v>
      </c>
      <c r="L93" s="7" t="n">
        <f aca="false">D93</f>
        <v>3961.46477833482</v>
      </c>
      <c r="M93" s="7" t="n">
        <f aca="false">M92*(1+(B$15/12))</f>
        <v>4472.49435917431</v>
      </c>
      <c r="N93" s="7" t="n">
        <f aca="false">M93+L93</f>
        <v>8433.95913750912</v>
      </c>
      <c r="O93" s="7" t="n">
        <f aca="false">O92*(1+(B$15/12))</f>
        <v>13963.3600486509</v>
      </c>
      <c r="P93" s="7" t="n">
        <f aca="false">J93*B$5/12</f>
        <v>833.333333333333</v>
      </c>
      <c r="Q93" s="7" t="n">
        <f aca="false">O93-N93+P93</f>
        <v>6362.73424447515</v>
      </c>
      <c r="R93" s="7" t="n">
        <f aca="false">R92+Q93</f>
        <v>341203.475061993</v>
      </c>
      <c r="S93" s="12" t="n">
        <f aca="false">12*Q93/K93</f>
        <v>0.0493653349044061</v>
      </c>
      <c r="T93" s="7" t="n">
        <f aca="false">M93+C93</f>
        <v>13562.1992986656</v>
      </c>
      <c r="U93" s="7" t="n">
        <f aca="false">O93</f>
        <v>13963.3600486509</v>
      </c>
      <c r="V93" s="13" t="n">
        <f aca="false">U93-T93</f>
        <v>401.160749985354</v>
      </c>
      <c r="W93" s="13" t="n">
        <f aca="false">W92+V93</f>
        <v>-32985.3315987105</v>
      </c>
    </row>
    <row r="94" customFormat="false" ht="12.8" hidden="false" customHeight="false" outlineLevel="0" collapsed="false">
      <c r="A94" s="11" t="n">
        <f aca="false">A93+ORG.OPENOFFICE.DAYSINMONTH(A93)</f>
        <v>46388</v>
      </c>
      <c r="B94" s="6" t="n">
        <f aca="false">B93+1</f>
        <v>70</v>
      </c>
      <c r="C94" s="7" t="n">
        <f aca="false">-1 *PMT(B$3/12, 240, B$9)</f>
        <v>9089.70493949128</v>
      </c>
      <c r="D94" s="7" t="n">
        <f aca="false">-1 * IPMT(B$3/12, B94, 240, B$9)</f>
        <v>3944.3706444643</v>
      </c>
      <c r="E94" s="7" t="n">
        <f aca="false">-1 * PPMT(B$3/12, B94, 240, B$9)</f>
        <v>5145.33429502699</v>
      </c>
      <c r="F94" s="7" t="n">
        <f aca="false">F93+D94</f>
        <v>314445.204808659</v>
      </c>
      <c r="G94" s="7" t="n">
        <f aca="false">E94+G93</f>
        <v>821834.140955731</v>
      </c>
      <c r="H94" s="7" t="n">
        <f aca="false">H93+B$2*B$15/12</f>
        <v>233333.333333334</v>
      </c>
      <c r="I94" s="7" t="n">
        <f aca="false">G94+H94</f>
        <v>1055167.47428906</v>
      </c>
      <c r="J94" s="7" t="n">
        <f aca="false">B$4</f>
        <v>500000</v>
      </c>
      <c r="K94" s="7" t="n">
        <f aca="false">I94+J94</f>
        <v>1555167.47428906</v>
      </c>
      <c r="L94" s="7" t="n">
        <f aca="false">D94</f>
        <v>3944.3706444643</v>
      </c>
      <c r="M94" s="7" t="n">
        <f aca="false">M93*(1+(B$15/12))</f>
        <v>4479.9485164396</v>
      </c>
      <c r="N94" s="7" t="n">
        <f aca="false">M94+L94</f>
        <v>8424.31916090389</v>
      </c>
      <c r="O94" s="7" t="n">
        <f aca="false">O93*(1+(B$15/12))</f>
        <v>13986.6323153987</v>
      </c>
      <c r="P94" s="7" t="n">
        <f aca="false">J94*B$5/12</f>
        <v>833.333333333333</v>
      </c>
      <c r="Q94" s="7" t="n">
        <f aca="false">O94-N94+P94</f>
        <v>6395.64648782813</v>
      </c>
      <c r="R94" s="7" t="n">
        <f aca="false">R93+Q94</f>
        <v>347599.121549821</v>
      </c>
      <c r="S94" s="12" t="n">
        <f aca="false">12*Q94/K94</f>
        <v>0.0493501562518355</v>
      </c>
      <c r="T94" s="7" t="n">
        <f aca="false">M94+C94</f>
        <v>13569.6534559309</v>
      </c>
      <c r="U94" s="7" t="n">
        <f aca="false">O94</f>
        <v>13986.6323153987</v>
      </c>
      <c r="V94" s="13" t="n">
        <f aca="false">U94-T94</f>
        <v>416.978859467816</v>
      </c>
      <c r="W94" s="13" t="n">
        <f aca="false">W93+V94</f>
        <v>-32568.3527392426</v>
      </c>
    </row>
    <row r="95" customFormat="false" ht="12.8" hidden="false" customHeight="false" outlineLevel="0" collapsed="false">
      <c r="A95" s="11" t="n">
        <f aca="false">A94+ORG.OPENOFFICE.DAYSINMONTH(A94)</f>
        <v>46419</v>
      </c>
      <c r="B95" s="6" t="n">
        <f aca="false">B94+1</f>
        <v>71</v>
      </c>
      <c r="C95" s="7" t="n">
        <f aca="false">-1 *PMT(B$3/12, 240, B$9)</f>
        <v>9089.70493949128</v>
      </c>
      <c r="D95" s="7" t="n">
        <f aca="false">-1 * IPMT(B$3/12, B95, 240, B$9)</f>
        <v>3927.21953014754</v>
      </c>
      <c r="E95" s="7" t="n">
        <f aca="false">-1 * PPMT(B$3/12, B95, 240, B$9)</f>
        <v>5162.48540934374</v>
      </c>
      <c r="F95" s="7" t="n">
        <f aca="false">F94+D95</f>
        <v>318372.424338806</v>
      </c>
      <c r="G95" s="7" t="n">
        <f aca="false">E95+G94</f>
        <v>826996.626365075</v>
      </c>
      <c r="H95" s="7" t="n">
        <f aca="false">H94+B$2*B$15/12</f>
        <v>236666.666666667</v>
      </c>
      <c r="I95" s="7" t="n">
        <f aca="false">G95+H95</f>
        <v>1063663.29303174</v>
      </c>
      <c r="J95" s="7" t="n">
        <f aca="false">B$4</f>
        <v>500000</v>
      </c>
      <c r="K95" s="7" t="n">
        <f aca="false">I95+J95</f>
        <v>1563663.29303174</v>
      </c>
      <c r="L95" s="7" t="n">
        <f aca="false">D95</f>
        <v>3927.21953014754</v>
      </c>
      <c r="M95" s="7" t="n">
        <f aca="false">M94*(1+(B$15/12))</f>
        <v>4487.41509730033</v>
      </c>
      <c r="N95" s="7" t="n">
        <f aca="false">M95+L95</f>
        <v>8414.63462744787</v>
      </c>
      <c r="O95" s="7" t="n">
        <f aca="false">O94*(1+(B$15/12))</f>
        <v>14009.9433692577</v>
      </c>
      <c r="P95" s="7" t="n">
        <f aca="false">J95*B$5/12</f>
        <v>833.333333333333</v>
      </c>
      <c r="Q95" s="7" t="n">
        <f aca="false">O95-N95+P95</f>
        <v>6428.64207514316</v>
      </c>
      <c r="R95" s="7" t="n">
        <f aca="false">R94+Q95</f>
        <v>354027.763624965</v>
      </c>
      <c r="S95" s="12" t="n">
        <f aca="false">12*Q95/K95</f>
        <v>0.0493352406784111</v>
      </c>
      <c r="T95" s="7" t="n">
        <f aca="false">M95+C95</f>
        <v>13577.1200367916</v>
      </c>
      <c r="U95" s="7" t="n">
        <f aca="false">O95</f>
        <v>14009.9433692577</v>
      </c>
      <c r="V95" s="13" t="n">
        <f aca="false">U95-T95</f>
        <v>432.823332466081</v>
      </c>
      <c r="W95" s="13" t="n">
        <f aca="false">W94+V95</f>
        <v>-32135.5294067766</v>
      </c>
    </row>
    <row r="96" customFormat="false" ht="12.8" hidden="false" customHeight="false" outlineLevel="0" collapsed="false">
      <c r="A96" s="11" t="n">
        <f aca="false">A95+ORG.OPENOFFICE.DAYSINMONTH(A95)</f>
        <v>46447</v>
      </c>
      <c r="B96" s="6" t="n">
        <f aca="false">B95+1</f>
        <v>72</v>
      </c>
      <c r="C96" s="7" t="n">
        <f aca="false">-1 *PMT(B$3/12, 240, B$9)</f>
        <v>9089.70493949128</v>
      </c>
      <c r="D96" s="7" t="n">
        <f aca="false">-1 * IPMT(B$3/12, B96, 240, B$9)</f>
        <v>3910.01124544973</v>
      </c>
      <c r="E96" s="7" t="n">
        <f aca="false">-1 * PPMT(B$3/12, B96, 240, B$9)</f>
        <v>5179.69369404156</v>
      </c>
      <c r="F96" s="7" t="n">
        <f aca="false">F95+D96</f>
        <v>322282.435584256</v>
      </c>
      <c r="G96" s="7" t="n">
        <f aca="false">E96+G95</f>
        <v>832176.320059116</v>
      </c>
      <c r="H96" s="7" t="n">
        <f aca="false">H95+B$2*B$15/12</f>
        <v>240000</v>
      </c>
      <c r="I96" s="7" t="n">
        <f aca="false">G96+H96</f>
        <v>1072176.32005912</v>
      </c>
      <c r="J96" s="7" t="n">
        <f aca="false">B$4</f>
        <v>500000</v>
      </c>
      <c r="K96" s="7" t="n">
        <f aca="false">I96+J96</f>
        <v>1572176.32005912</v>
      </c>
      <c r="L96" s="7" t="n">
        <f aca="false">D96</f>
        <v>3910.01124544973</v>
      </c>
      <c r="M96" s="7" t="n">
        <f aca="false">M95*(1+(B$15/12))</f>
        <v>4494.8941224625</v>
      </c>
      <c r="N96" s="7" t="n">
        <f aca="false">M96+L96</f>
        <v>8404.90536791222</v>
      </c>
      <c r="O96" s="7" t="n">
        <f aca="false">O95*(1+(B$15/12))</f>
        <v>14033.2932748731</v>
      </c>
      <c r="P96" s="7" t="n">
        <f aca="false">J96*B$5/12</f>
        <v>833.333333333333</v>
      </c>
      <c r="Q96" s="7" t="n">
        <f aca="false">O96-N96+P96</f>
        <v>6461.72124029423</v>
      </c>
      <c r="R96" s="7" t="n">
        <f aca="false">R95+Q96</f>
        <v>360489.484865259</v>
      </c>
      <c r="S96" s="12" t="n">
        <f aca="false">12*Q96/K96</f>
        <v>0.0493205843989656</v>
      </c>
      <c r="T96" s="7" t="n">
        <f aca="false">M96+C96</f>
        <v>13584.5990619538</v>
      </c>
      <c r="U96" s="7" t="n">
        <f aca="false">O96</f>
        <v>14033.2932748731</v>
      </c>
      <c r="V96" s="13" t="n">
        <f aca="false">U96-T96</f>
        <v>448.694212919345</v>
      </c>
      <c r="W96" s="13" t="n">
        <f aca="false">W95+V96</f>
        <v>-31686.8351938572</v>
      </c>
      <c r="X96" s="7" t="n">
        <f aca="false">SUM(V85:V96)</f>
        <v>4342.64039310659</v>
      </c>
    </row>
    <row r="97" customFormat="false" ht="12.8" hidden="false" customHeight="false" outlineLevel="0" collapsed="false">
      <c r="A97" s="11" t="n">
        <f aca="false">A96+ORG.OPENOFFICE.DAYSINMONTH(A96)</f>
        <v>46478</v>
      </c>
      <c r="B97" s="6" t="n">
        <f aca="false">B96+1</f>
        <v>73</v>
      </c>
      <c r="C97" s="7" t="n">
        <f aca="false">-1 *PMT(B$3/12, 240, B$9)</f>
        <v>9089.70493949128</v>
      </c>
      <c r="D97" s="7" t="n">
        <f aca="false">-1 * IPMT(B$3/12, B97, 240, B$9)</f>
        <v>3892.74559980292</v>
      </c>
      <c r="E97" s="7" t="n">
        <f aca="false">-1 * PPMT(B$3/12, B97, 240, B$9)</f>
        <v>5196.95933968836</v>
      </c>
      <c r="F97" s="7" t="n">
        <f aca="false">F96+D97</f>
        <v>326175.181184059</v>
      </c>
      <c r="G97" s="7" t="n">
        <f aca="false">E97+G96</f>
        <v>837373.279398805</v>
      </c>
      <c r="H97" s="7" t="n">
        <f aca="false">H96+B$2*B$15/12</f>
        <v>243333.333333334</v>
      </c>
      <c r="I97" s="7" t="n">
        <f aca="false">G97+H97</f>
        <v>1080706.61273214</v>
      </c>
      <c r="J97" s="7" t="n">
        <f aca="false">B$4</f>
        <v>500000</v>
      </c>
      <c r="K97" s="7" t="n">
        <f aca="false">I97+J97</f>
        <v>1580706.61273214</v>
      </c>
      <c r="L97" s="7" t="n">
        <f aca="false">D97</f>
        <v>3892.74559980292</v>
      </c>
      <c r="M97" s="7" t="n">
        <f aca="false">M96*(1+(B$15/12))</f>
        <v>4502.3856126666</v>
      </c>
      <c r="N97" s="7" t="n">
        <f aca="false">M97+L97</f>
        <v>8395.13121246952</v>
      </c>
      <c r="O97" s="7" t="n">
        <f aca="false">O96*(1+(B$15/12))</f>
        <v>14056.6820969979</v>
      </c>
      <c r="P97" s="7" t="n">
        <f aca="false">J97*B$5/12</f>
        <v>833.333333333333</v>
      </c>
      <c r="Q97" s="7" t="n">
        <f aca="false">O97-N97+P97</f>
        <v>6494.88421786172</v>
      </c>
      <c r="R97" s="7" t="n">
        <f aca="false">R96+Q97</f>
        <v>366984.369083121</v>
      </c>
      <c r="S97" s="12" t="n">
        <f aca="false">12*Q97/K97</f>
        <v>0.0493061836944108</v>
      </c>
      <c r="T97" s="7" t="n">
        <f aca="false">M97+C97</f>
        <v>13592.0905521579</v>
      </c>
      <c r="U97" s="7" t="n">
        <f aca="false">O97</f>
        <v>14056.6820969979</v>
      </c>
      <c r="V97" s="13" t="n">
        <f aca="false">U97-T97</f>
        <v>464.59154484003</v>
      </c>
      <c r="W97" s="13" t="n">
        <f aca="false">W96+V97</f>
        <v>-31222.2436490172</v>
      </c>
    </row>
    <row r="98" customFormat="false" ht="12.8" hidden="false" customHeight="false" outlineLevel="0" collapsed="false">
      <c r="A98" s="11" t="n">
        <f aca="false">A97+ORG.OPENOFFICE.DAYSINMONTH(A97)</f>
        <v>46508</v>
      </c>
      <c r="B98" s="6" t="n">
        <f aca="false">B97+1</f>
        <v>74</v>
      </c>
      <c r="C98" s="7" t="n">
        <f aca="false">-1 *PMT(B$3/12, 240, B$9)</f>
        <v>9089.70493949128</v>
      </c>
      <c r="D98" s="7" t="n">
        <f aca="false">-1 * IPMT(B$3/12, B98, 240, B$9)</f>
        <v>3875.42240200396</v>
      </c>
      <c r="E98" s="7" t="n">
        <f aca="false">-1 * PPMT(B$3/12, B98, 240, B$9)</f>
        <v>5214.28253748732</v>
      </c>
      <c r="F98" s="7" t="n">
        <f aca="false">F97+D98</f>
        <v>330050.603586063</v>
      </c>
      <c r="G98" s="7" t="n">
        <f aca="false">E98+G97</f>
        <v>842587.561936292</v>
      </c>
      <c r="H98" s="7" t="n">
        <f aca="false">H97+B$2*B$15/12</f>
        <v>246666.666666667</v>
      </c>
      <c r="I98" s="7" t="n">
        <f aca="false">G98+H98</f>
        <v>1089254.22860296</v>
      </c>
      <c r="J98" s="7" t="n">
        <f aca="false">B$4</f>
        <v>500000</v>
      </c>
      <c r="K98" s="7" t="n">
        <f aca="false">I98+J98</f>
        <v>1589254.22860296</v>
      </c>
      <c r="L98" s="7" t="n">
        <f aca="false">D98</f>
        <v>3875.42240200396</v>
      </c>
      <c r="M98" s="7" t="n">
        <f aca="false">M97*(1+(B$15/12))</f>
        <v>4509.88958868771</v>
      </c>
      <c r="N98" s="7" t="n">
        <f aca="false">M98+L98</f>
        <v>8385.31199069167</v>
      </c>
      <c r="O98" s="7" t="n">
        <f aca="false">O97*(1+(B$15/12))</f>
        <v>14080.1099004929</v>
      </c>
      <c r="P98" s="7" t="n">
        <f aca="false">J98*B$5/12</f>
        <v>833.333333333333</v>
      </c>
      <c r="Q98" s="7" t="n">
        <f aca="false">O98-N98+P98</f>
        <v>6528.13124313457</v>
      </c>
      <c r="R98" s="7" t="n">
        <f aca="false">R97+Q98</f>
        <v>373512.500326255</v>
      </c>
      <c r="S98" s="12" t="n">
        <f aca="false">12*Q98/K98</f>
        <v>0.0492920349102848</v>
      </c>
      <c r="T98" s="7" t="n">
        <f aca="false">M98+C98</f>
        <v>13599.594528179</v>
      </c>
      <c r="U98" s="7" t="n">
        <f aca="false">O98</f>
        <v>14080.1099004929</v>
      </c>
      <c r="V98" s="13" t="n">
        <f aca="false">U98-T98</f>
        <v>480.515372313916</v>
      </c>
      <c r="W98" s="13" t="n">
        <f aca="false">W97+V98</f>
        <v>-30741.7282767033</v>
      </c>
    </row>
    <row r="99" customFormat="false" ht="12.8" hidden="false" customHeight="false" outlineLevel="0" collapsed="false">
      <c r="A99" s="11" t="n">
        <f aca="false">A98+ORG.OPENOFFICE.DAYSINMONTH(A98)</f>
        <v>46539</v>
      </c>
      <c r="B99" s="6" t="n">
        <f aca="false">B98+1</f>
        <v>75</v>
      </c>
      <c r="C99" s="7" t="n">
        <f aca="false">-1 *PMT(B$3/12, 240, B$9)</f>
        <v>9089.70493949128</v>
      </c>
      <c r="D99" s="7" t="n">
        <f aca="false">-1 * IPMT(B$3/12, B99, 240, B$9)</f>
        <v>3858.04146021233</v>
      </c>
      <c r="E99" s="7" t="n">
        <f aca="false">-1 * PPMT(B$3/12, B99, 240, B$9)</f>
        <v>5231.66347927895</v>
      </c>
      <c r="F99" s="7" t="n">
        <f aca="false">F98+D99</f>
        <v>333908.645046275</v>
      </c>
      <c r="G99" s="7" t="n">
        <f aca="false">E99+G98</f>
        <v>847819.225415571</v>
      </c>
      <c r="H99" s="7" t="n">
        <f aca="false">H98+B$2*B$15/12</f>
        <v>250000</v>
      </c>
      <c r="I99" s="7" t="n">
        <f aca="false">G99+H99</f>
        <v>1097819.22541557</v>
      </c>
      <c r="J99" s="7" t="n">
        <f aca="false">B$4</f>
        <v>500000</v>
      </c>
      <c r="K99" s="7" t="n">
        <f aca="false">I99+J99</f>
        <v>1597819.22541557</v>
      </c>
      <c r="L99" s="7" t="n">
        <f aca="false">D99</f>
        <v>3858.04146021233</v>
      </c>
      <c r="M99" s="7" t="n">
        <f aca="false">M98*(1+(B$15/12))</f>
        <v>4517.40607133552</v>
      </c>
      <c r="N99" s="7" t="n">
        <f aca="false">M99+L99</f>
        <v>8375.44753154786</v>
      </c>
      <c r="O99" s="7" t="n">
        <f aca="false">O98*(1+(B$15/12))</f>
        <v>14103.5767503271</v>
      </c>
      <c r="P99" s="7" t="n">
        <f aca="false">J99*B$5/12</f>
        <v>833.333333333333</v>
      </c>
      <c r="Q99" s="7" t="n">
        <f aca="false">O99-N99+P99</f>
        <v>6561.46255211254</v>
      </c>
      <c r="R99" s="7" t="n">
        <f aca="false">R98+Q99</f>
        <v>380073.962878368</v>
      </c>
      <c r="S99" s="12" t="n">
        <f aca="false">12*Q99/K99</f>
        <v>0.0492781344553367</v>
      </c>
      <c r="T99" s="7" t="n">
        <f aca="false">M99+C99</f>
        <v>13607.1110108268</v>
      </c>
      <c r="U99" s="7" t="n">
        <f aca="false">O99</f>
        <v>14103.5767503271</v>
      </c>
      <c r="V99" s="13" t="n">
        <f aca="false">U99-T99</f>
        <v>496.46573950026</v>
      </c>
      <c r="W99" s="13" t="n">
        <f aca="false">W98+V99</f>
        <v>-30245.262537203</v>
      </c>
    </row>
    <row r="100" customFormat="false" ht="12.8" hidden="false" customHeight="false" outlineLevel="0" collapsed="false">
      <c r="A100" s="11" t="n">
        <f aca="false">A99+ORG.OPENOFFICE.DAYSINMONTH(A99)</f>
        <v>46569</v>
      </c>
      <c r="B100" s="6" t="n">
        <f aca="false">B99+1</f>
        <v>76</v>
      </c>
      <c r="C100" s="7" t="n">
        <f aca="false">-1 *PMT(B$3/12, 240, B$9)</f>
        <v>9089.70493949128</v>
      </c>
      <c r="D100" s="7" t="n">
        <f aca="false">-1 * IPMT(B$3/12, B100, 240, B$9)</f>
        <v>3840.60258194807</v>
      </c>
      <c r="E100" s="7" t="n">
        <f aca="false">-1 * PPMT(B$3/12, B100, 240, B$9)</f>
        <v>5249.10235754321</v>
      </c>
      <c r="F100" s="7" t="n">
        <f aca="false">F99+D100</f>
        <v>337749.247628223</v>
      </c>
      <c r="G100" s="7" t="n">
        <f aca="false">E100+G99</f>
        <v>853068.327773114</v>
      </c>
      <c r="H100" s="7" t="n">
        <f aca="false">H99+B$2*B$15/12</f>
        <v>253333.333333334</v>
      </c>
      <c r="I100" s="7" t="n">
        <f aca="false">G100+H100</f>
        <v>1106401.66110645</v>
      </c>
      <c r="J100" s="7" t="n">
        <f aca="false">B$4</f>
        <v>500000</v>
      </c>
      <c r="K100" s="7" t="n">
        <f aca="false">I100+J100</f>
        <v>1606401.66110645</v>
      </c>
      <c r="L100" s="7" t="n">
        <f aca="false">D100</f>
        <v>3840.60258194807</v>
      </c>
      <c r="M100" s="7" t="n">
        <f aca="false">M99*(1+(B$15/12))</f>
        <v>4524.93508145442</v>
      </c>
      <c r="N100" s="7" t="n">
        <f aca="false">M100+L100</f>
        <v>8365.53766340249</v>
      </c>
      <c r="O100" s="7" t="n">
        <f aca="false">O99*(1+(B$15/12))</f>
        <v>14127.0827115776</v>
      </c>
      <c r="P100" s="7" t="n">
        <f aca="false">J100*B$5/12</f>
        <v>833.333333333333</v>
      </c>
      <c r="Q100" s="7" t="n">
        <f aca="false">O100-N100+P100</f>
        <v>6594.87838150846</v>
      </c>
      <c r="R100" s="7" t="n">
        <f aca="false">R99+Q100</f>
        <v>386668.841259876</v>
      </c>
      <c r="S100" s="12" t="n">
        <f aca="false">12*Q100/K100</f>
        <v>0.0492644788001482</v>
      </c>
      <c r="T100" s="7" t="n">
        <f aca="false">M100+C100</f>
        <v>13614.6400209457</v>
      </c>
      <c r="U100" s="7" t="n">
        <f aca="false">O100</f>
        <v>14127.0827115776</v>
      </c>
      <c r="V100" s="13" t="n">
        <f aca="false">U100-T100</f>
        <v>512.442690631911</v>
      </c>
      <c r="W100" s="13" t="n">
        <f aca="false">W99+V100</f>
        <v>-29732.8198465711</v>
      </c>
    </row>
    <row r="101" customFormat="false" ht="12.8" hidden="false" customHeight="false" outlineLevel="0" collapsed="false">
      <c r="A101" s="11" t="n">
        <f aca="false">A100+ORG.OPENOFFICE.DAYSINMONTH(A100)</f>
        <v>46600</v>
      </c>
      <c r="B101" s="6" t="n">
        <f aca="false">B100+1</f>
        <v>77</v>
      </c>
      <c r="C101" s="7" t="n">
        <f aca="false">-1 *PMT(B$3/12, 240, B$9)</f>
        <v>9089.70493949128</v>
      </c>
      <c r="D101" s="7" t="n">
        <f aca="false">-1 * IPMT(B$3/12, B101, 240, B$9)</f>
        <v>3823.10557408959</v>
      </c>
      <c r="E101" s="7" t="n">
        <f aca="false">-1 * PPMT(B$3/12, B101, 240, B$9)</f>
        <v>5266.59936540169</v>
      </c>
      <c r="F101" s="7" t="n">
        <f aca="false">F100+D101</f>
        <v>341572.353202313</v>
      </c>
      <c r="G101" s="7" t="n">
        <f aca="false">E101+G100</f>
        <v>858334.927138516</v>
      </c>
      <c r="H101" s="7" t="n">
        <f aca="false">H100+B$2*B$15/12</f>
        <v>256666.666666667</v>
      </c>
      <c r="I101" s="7" t="n">
        <f aca="false">G101+H101</f>
        <v>1115001.59380518</v>
      </c>
      <c r="J101" s="7" t="n">
        <f aca="false">B$4</f>
        <v>500000</v>
      </c>
      <c r="K101" s="7" t="n">
        <f aca="false">I101+J101</f>
        <v>1615001.59380518</v>
      </c>
      <c r="L101" s="7" t="n">
        <f aca="false">D101</f>
        <v>3823.10557408959</v>
      </c>
      <c r="M101" s="7" t="n">
        <f aca="false">M100*(1+(B$15/12))</f>
        <v>4532.47663992351</v>
      </c>
      <c r="N101" s="7" t="n">
        <f aca="false">M101+L101</f>
        <v>8355.5822140131</v>
      </c>
      <c r="O101" s="7" t="n">
        <f aca="false">O100*(1+(B$15/12))</f>
        <v>14150.6278494302</v>
      </c>
      <c r="P101" s="7" t="n">
        <f aca="false">J101*B$5/12</f>
        <v>833.333333333333</v>
      </c>
      <c r="Q101" s="7" t="n">
        <f aca="false">O101-N101+P101</f>
        <v>6628.37896875047</v>
      </c>
      <c r="R101" s="7" t="n">
        <f aca="false">R100+Q101</f>
        <v>393297.220228627</v>
      </c>
      <c r="S101" s="12" t="n">
        <f aca="false">12*Q101/K101</f>
        <v>0.0492510644757919</v>
      </c>
      <c r="T101" s="7" t="n">
        <f aca="false">M101+C101</f>
        <v>13622.1815794148</v>
      </c>
      <c r="U101" s="7" t="n">
        <f aca="false">O101</f>
        <v>14150.6278494302</v>
      </c>
      <c r="V101" s="13" t="n">
        <f aca="false">U101-T101</f>
        <v>528.446270015453</v>
      </c>
      <c r="W101" s="13" t="n">
        <f aca="false">W100+V101</f>
        <v>-29204.3735765556</v>
      </c>
    </row>
    <row r="102" customFormat="false" ht="12.8" hidden="false" customHeight="false" outlineLevel="0" collapsed="false">
      <c r="A102" s="11" t="n">
        <f aca="false">A101+ORG.OPENOFFICE.DAYSINMONTH(A101)</f>
        <v>46631</v>
      </c>
      <c r="B102" s="6" t="n">
        <f aca="false">B101+1</f>
        <v>78</v>
      </c>
      <c r="C102" s="7" t="n">
        <f aca="false">-1 *PMT(B$3/12, 240, B$9)</f>
        <v>9089.70493949128</v>
      </c>
      <c r="D102" s="7" t="n">
        <f aca="false">-1 * IPMT(B$3/12, B102, 240, B$9)</f>
        <v>3805.55024287159</v>
      </c>
      <c r="E102" s="7" t="n">
        <f aca="false">-1 * PPMT(B$3/12, B102, 240, B$9)</f>
        <v>5284.15469661969</v>
      </c>
      <c r="F102" s="7" t="n">
        <f aca="false">F101+D102</f>
        <v>345377.903445184</v>
      </c>
      <c r="G102" s="7" t="n">
        <f aca="false">E102+G101</f>
        <v>863619.081835135</v>
      </c>
      <c r="H102" s="7" t="n">
        <f aca="false">H101+B$2*B$15/12</f>
        <v>260000</v>
      </c>
      <c r="I102" s="7" t="n">
        <f aca="false">G102+H102</f>
        <v>1123619.08183514</v>
      </c>
      <c r="J102" s="7" t="n">
        <f aca="false">B$4</f>
        <v>500000</v>
      </c>
      <c r="K102" s="7" t="n">
        <f aca="false">I102+J102</f>
        <v>1623619.08183514</v>
      </c>
      <c r="L102" s="7" t="n">
        <f aca="false">D102</f>
        <v>3805.55024287159</v>
      </c>
      <c r="M102" s="7" t="n">
        <f aca="false">M101*(1+(B$15/12))</f>
        <v>4540.03076765671</v>
      </c>
      <c r="N102" s="7" t="n">
        <f aca="false">M102+L102</f>
        <v>8345.5810105283</v>
      </c>
      <c r="O102" s="7" t="n">
        <f aca="false">O101*(1+(B$15/12))</f>
        <v>14174.2122291793</v>
      </c>
      <c r="P102" s="7" t="n">
        <f aca="false">J102*B$5/12</f>
        <v>833.333333333333</v>
      </c>
      <c r="Q102" s="7" t="n">
        <f aca="false">O102-N102+P102</f>
        <v>6661.96455198432</v>
      </c>
      <c r="R102" s="7" t="n">
        <f aca="false">R101+Q102</f>
        <v>399959.184780611</v>
      </c>
      <c r="S102" s="12" t="n">
        <f aca="false">12*Q102/K102</f>
        <v>0.0492378880725236</v>
      </c>
      <c r="T102" s="7" t="n">
        <f aca="false">M102+C102</f>
        <v>13629.735707148</v>
      </c>
      <c r="U102" s="7" t="n">
        <f aca="false">O102</f>
        <v>14174.2122291793</v>
      </c>
      <c r="V102" s="13" t="n">
        <f aca="false">U102-T102</f>
        <v>544.476522031297</v>
      </c>
      <c r="W102" s="13" t="n">
        <f aca="false">W101+V102</f>
        <v>-28659.8970545244</v>
      </c>
    </row>
    <row r="103" customFormat="false" ht="12.8" hidden="false" customHeight="false" outlineLevel="0" collapsed="false">
      <c r="A103" s="11" t="n">
        <f aca="false">A102+ORG.OPENOFFICE.DAYSINMONTH(A102)</f>
        <v>46661</v>
      </c>
      <c r="B103" s="6" t="n">
        <f aca="false">B102+1</f>
        <v>79</v>
      </c>
      <c r="C103" s="7" t="n">
        <f aca="false">-1 *PMT(B$3/12, 240, B$9)</f>
        <v>9089.70493949128</v>
      </c>
      <c r="D103" s="7" t="n">
        <f aca="false">-1 * IPMT(B$3/12, B103, 240, B$9)</f>
        <v>3787.93639388285</v>
      </c>
      <c r="E103" s="7" t="n">
        <f aca="false">-1 * PPMT(B$3/12, B103, 240, B$9)</f>
        <v>5301.76854560843</v>
      </c>
      <c r="F103" s="7" t="n">
        <f aca="false">F102+D103</f>
        <v>349165.839839067</v>
      </c>
      <c r="G103" s="7" t="n">
        <f aca="false">E103+G102</f>
        <v>868920.850380744</v>
      </c>
      <c r="H103" s="7" t="n">
        <f aca="false">H102+B$2*B$15/12</f>
        <v>263333.333333334</v>
      </c>
      <c r="I103" s="7" t="n">
        <f aca="false">G103+H103</f>
        <v>1132254.18371408</v>
      </c>
      <c r="J103" s="7" t="n">
        <f aca="false">B$4</f>
        <v>500000</v>
      </c>
      <c r="K103" s="7" t="n">
        <f aca="false">I103+J103</f>
        <v>1632254.18371408</v>
      </c>
      <c r="L103" s="7" t="n">
        <f aca="false">D103</f>
        <v>3787.93639388285</v>
      </c>
      <c r="M103" s="7" t="n">
        <f aca="false">M102*(1+(B$15/12))</f>
        <v>4547.59748560281</v>
      </c>
      <c r="N103" s="7" t="n">
        <f aca="false">M103+L103</f>
        <v>8335.53387948566</v>
      </c>
      <c r="O103" s="7" t="n">
        <f aca="false">O102*(1+(B$15/12))</f>
        <v>14197.8359162279</v>
      </c>
      <c r="P103" s="7" t="n">
        <f aca="false">J103*B$5/12</f>
        <v>833.333333333333</v>
      </c>
      <c r="Q103" s="7" t="n">
        <f aca="false">O103-N103+P103</f>
        <v>6695.63537007559</v>
      </c>
      <c r="R103" s="7" t="n">
        <f aca="false">R102+Q103</f>
        <v>406654.820150687</v>
      </c>
      <c r="S103" s="12" t="n">
        <f aca="false">12*Q103/K103</f>
        <v>0.0492249462385092</v>
      </c>
      <c r="T103" s="7" t="n">
        <f aca="false">M103+C103</f>
        <v>13637.3024250941</v>
      </c>
      <c r="U103" s="7" t="n">
        <f aca="false">O103</f>
        <v>14197.8359162279</v>
      </c>
      <c r="V103" s="13" t="n">
        <f aca="false">U103-T103</f>
        <v>560.533491133834</v>
      </c>
      <c r="W103" s="13" t="n">
        <f aca="false">W102+V103</f>
        <v>-28099.3635633905</v>
      </c>
    </row>
    <row r="104" customFormat="false" ht="12.8" hidden="false" customHeight="false" outlineLevel="0" collapsed="false">
      <c r="A104" s="11" t="n">
        <f aca="false">A103+ORG.OPENOFFICE.DAYSINMONTH(A103)</f>
        <v>46692</v>
      </c>
      <c r="B104" s="6" t="n">
        <f aca="false">B103+1</f>
        <v>80</v>
      </c>
      <c r="C104" s="7" t="n">
        <f aca="false">-1 *PMT(B$3/12, 240, B$9)</f>
        <v>9089.70493949128</v>
      </c>
      <c r="D104" s="7" t="n">
        <f aca="false">-1 * IPMT(B$3/12, B104, 240, B$9)</f>
        <v>3770.26383206416</v>
      </c>
      <c r="E104" s="7" t="n">
        <f aca="false">-1 * PPMT(B$3/12, B104, 240, B$9)</f>
        <v>5319.44110742712</v>
      </c>
      <c r="F104" s="7" t="n">
        <f aca="false">F103+D104</f>
        <v>352936.103671131</v>
      </c>
      <c r="G104" s="7" t="n">
        <f aca="false">E104+G103</f>
        <v>874240.291488171</v>
      </c>
      <c r="H104" s="7" t="n">
        <f aca="false">H103+B$2*B$15/12</f>
        <v>266666.666666667</v>
      </c>
      <c r="I104" s="7" t="n">
        <f aca="false">G104+H104</f>
        <v>1140906.95815484</v>
      </c>
      <c r="J104" s="7" t="n">
        <f aca="false">B$4</f>
        <v>500000</v>
      </c>
      <c r="K104" s="7" t="n">
        <f aca="false">I104+J104</f>
        <v>1640906.95815484</v>
      </c>
      <c r="L104" s="7" t="n">
        <f aca="false">D104</f>
        <v>3770.26383206416</v>
      </c>
      <c r="M104" s="7" t="n">
        <f aca="false">M103*(1+(B$15/12))</f>
        <v>4555.17681474548</v>
      </c>
      <c r="N104" s="7" t="n">
        <f aca="false">M104+L104</f>
        <v>8325.44064680964</v>
      </c>
      <c r="O104" s="7" t="n">
        <f aca="false">O103*(1+(B$15/12))</f>
        <v>14221.4989760883</v>
      </c>
      <c r="P104" s="7" t="n">
        <f aca="false">J104*B$5/12</f>
        <v>833.333333333333</v>
      </c>
      <c r="Q104" s="7" t="n">
        <f aca="false">O104-N104+P104</f>
        <v>6729.391662612</v>
      </c>
      <c r="R104" s="7" t="n">
        <f aca="false">R103+Q104</f>
        <v>413384.211813299</v>
      </c>
      <c r="S104" s="12" t="n">
        <f aca="false">12*Q104/K104</f>
        <v>0.0492122356785838</v>
      </c>
      <c r="T104" s="7" t="n">
        <f aca="false">M104+C104</f>
        <v>13644.8817542368</v>
      </c>
      <c r="U104" s="7" t="n">
        <f aca="false">O104</f>
        <v>14221.4989760883</v>
      </c>
      <c r="V104" s="13" t="n">
        <f aca="false">U104-T104</f>
        <v>576.617221851542</v>
      </c>
      <c r="W104" s="13" t="n">
        <f aca="false">W103+V104</f>
        <v>-27522.746341539</v>
      </c>
    </row>
    <row r="105" customFormat="false" ht="12.8" hidden="false" customHeight="false" outlineLevel="0" collapsed="false">
      <c r="A105" s="11" t="n">
        <f aca="false">A104+ORG.OPENOFFICE.DAYSINMONTH(A104)</f>
        <v>46722</v>
      </c>
      <c r="B105" s="6" t="n">
        <f aca="false">B104+1</f>
        <v>81</v>
      </c>
      <c r="C105" s="7" t="n">
        <f aca="false">-1 *PMT(B$3/12, 240, B$9)</f>
        <v>9089.70493949128</v>
      </c>
      <c r="D105" s="7" t="n">
        <f aca="false">-1 * IPMT(B$3/12, B105, 240, B$9)</f>
        <v>3752.53236170607</v>
      </c>
      <c r="E105" s="7" t="n">
        <f aca="false">-1 * PPMT(B$3/12, B105, 240, B$9)</f>
        <v>5337.17257778521</v>
      </c>
      <c r="F105" s="7" t="n">
        <f aca="false">F104+D105</f>
        <v>356688.636032837</v>
      </c>
      <c r="G105" s="7" t="n">
        <f aca="false">E105+G104</f>
        <v>879577.464065956</v>
      </c>
      <c r="H105" s="7" t="n">
        <f aca="false">H104+B$2*B$15/12</f>
        <v>270000</v>
      </c>
      <c r="I105" s="7" t="n">
        <f aca="false">G105+H105</f>
        <v>1149577.46406596</v>
      </c>
      <c r="J105" s="7" t="n">
        <f aca="false">B$4</f>
        <v>500000</v>
      </c>
      <c r="K105" s="7" t="n">
        <f aca="false">I105+J105</f>
        <v>1649577.46406596</v>
      </c>
      <c r="L105" s="7" t="n">
        <f aca="false">D105</f>
        <v>3752.53236170607</v>
      </c>
      <c r="M105" s="7" t="n">
        <f aca="false">M104*(1+(B$15/12))</f>
        <v>4562.76877610339</v>
      </c>
      <c r="N105" s="7" t="n">
        <f aca="false">M105+L105</f>
        <v>8315.30113780946</v>
      </c>
      <c r="O105" s="7" t="n">
        <f aca="false">O104*(1+(B$15/12))</f>
        <v>14245.2014743818</v>
      </c>
      <c r="P105" s="7" t="n">
        <f aca="false">J105*B$5/12</f>
        <v>833.333333333333</v>
      </c>
      <c r="Q105" s="7" t="n">
        <f aca="false">O105-N105+P105</f>
        <v>6763.23366990566</v>
      </c>
      <c r="R105" s="7" t="n">
        <f aca="false">R104+Q105</f>
        <v>420147.445483204</v>
      </c>
      <c r="S105" s="12" t="n">
        <f aca="false">12*Q105/K105</f>
        <v>0.0491997531530431</v>
      </c>
      <c r="T105" s="7" t="n">
        <f aca="false">M105+C105</f>
        <v>13652.4737155947</v>
      </c>
      <c r="U105" s="7" t="n">
        <f aca="false">O105</f>
        <v>14245.2014743818</v>
      </c>
      <c r="V105" s="13" t="n">
        <f aca="false">U105-T105</f>
        <v>592.727758787116</v>
      </c>
      <c r="W105" s="13" t="n">
        <f aca="false">W104+V105</f>
        <v>-26930.0185827519</v>
      </c>
    </row>
    <row r="106" customFormat="false" ht="12.8" hidden="false" customHeight="false" outlineLevel="0" collapsed="false">
      <c r="A106" s="11" t="n">
        <f aca="false">A105+ORG.OPENOFFICE.DAYSINMONTH(A105)</f>
        <v>46753</v>
      </c>
      <c r="B106" s="6" t="n">
        <f aca="false">B105+1</f>
        <v>82</v>
      </c>
      <c r="C106" s="7" t="n">
        <f aca="false">-1 *PMT(B$3/12, 240, B$9)</f>
        <v>9089.70493949128</v>
      </c>
      <c r="D106" s="7" t="n">
        <f aca="false">-1 * IPMT(B$3/12, B106, 240, B$9)</f>
        <v>3734.74178644678</v>
      </c>
      <c r="E106" s="7" t="n">
        <f aca="false">-1 * PPMT(B$3/12, B106, 240, B$9)</f>
        <v>5354.9631530445</v>
      </c>
      <c r="F106" s="7" t="n">
        <f aca="false">F105+D106</f>
        <v>360423.377819284</v>
      </c>
      <c r="G106" s="7" t="n">
        <f aca="false">E106+G105</f>
        <v>884932.427219001</v>
      </c>
      <c r="H106" s="7" t="n">
        <f aca="false">H105+B$2*B$15/12</f>
        <v>273333.333333334</v>
      </c>
      <c r="I106" s="7" t="n">
        <f aca="false">G106+H106</f>
        <v>1158265.76055233</v>
      </c>
      <c r="J106" s="7" t="n">
        <f aca="false">B$4</f>
        <v>500000</v>
      </c>
      <c r="K106" s="7" t="n">
        <f aca="false">I106+J106</f>
        <v>1658265.76055233</v>
      </c>
      <c r="L106" s="7" t="n">
        <f aca="false">D106</f>
        <v>3734.74178644678</v>
      </c>
      <c r="M106" s="7" t="n">
        <f aca="false">M105*(1+(B$15/12))</f>
        <v>4570.37339073023</v>
      </c>
      <c r="N106" s="7" t="n">
        <f aca="false">M106+L106</f>
        <v>8305.11517717701</v>
      </c>
      <c r="O106" s="7" t="n">
        <f aca="false">O105*(1+(B$15/12))</f>
        <v>14268.9434768391</v>
      </c>
      <c r="P106" s="7" t="n">
        <f aca="false">J106*B$5/12</f>
        <v>833.333333333333</v>
      </c>
      <c r="Q106" s="7" t="n">
        <f aca="false">O106-N106+P106</f>
        <v>6797.16163299541</v>
      </c>
      <c r="R106" s="7" t="n">
        <f aca="false">R105+Q106</f>
        <v>426944.6071162</v>
      </c>
      <c r="S106" s="12" t="n">
        <f aca="false">12*Q106/K106</f>
        <v>0.0491874954764651</v>
      </c>
      <c r="T106" s="7" t="n">
        <f aca="false">M106+C106</f>
        <v>13660.0783302215</v>
      </c>
      <c r="U106" s="7" t="n">
        <f aca="false">O106</f>
        <v>14268.9434768391</v>
      </c>
      <c r="V106" s="13" t="n">
        <f aca="false">U106-T106</f>
        <v>608.86514661758</v>
      </c>
      <c r="W106" s="13" t="n">
        <f aca="false">W105+V106</f>
        <v>-26321.1534361343</v>
      </c>
    </row>
    <row r="107" customFormat="false" ht="12.8" hidden="false" customHeight="false" outlineLevel="0" collapsed="false">
      <c r="A107" s="11" t="n">
        <f aca="false">A106+ORG.OPENOFFICE.DAYSINMONTH(A106)</f>
        <v>46784</v>
      </c>
      <c r="B107" s="6" t="n">
        <f aca="false">B106+1</f>
        <v>83</v>
      </c>
      <c r="C107" s="7" t="n">
        <f aca="false">-1 *PMT(B$3/12, 240, B$9)</f>
        <v>9089.70493949128</v>
      </c>
      <c r="D107" s="7" t="n">
        <f aca="false">-1 * IPMT(B$3/12, B107, 240, B$9)</f>
        <v>3716.89190926997</v>
      </c>
      <c r="E107" s="7" t="n">
        <f aca="false">-1 * PPMT(B$3/12, B107, 240, B$9)</f>
        <v>5372.81303022131</v>
      </c>
      <c r="F107" s="7" t="n">
        <f aca="false">F106+D107</f>
        <v>364140.269728554</v>
      </c>
      <c r="G107" s="7" t="n">
        <f aca="false">E107+G106</f>
        <v>890305.240249222</v>
      </c>
      <c r="H107" s="7" t="n">
        <f aca="false">H106+B$2*B$15/12</f>
        <v>276666.666666667</v>
      </c>
      <c r="I107" s="7" t="n">
        <f aca="false">G107+H107</f>
        <v>1166971.90691589</v>
      </c>
      <c r="J107" s="7" t="n">
        <f aca="false">B$4</f>
        <v>500000</v>
      </c>
      <c r="K107" s="7" t="n">
        <f aca="false">I107+J107</f>
        <v>1666971.90691589</v>
      </c>
      <c r="L107" s="7" t="n">
        <f aca="false">D107</f>
        <v>3716.89190926997</v>
      </c>
      <c r="M107" s="7" t="n">
        <f aca="false">M106*(1+(B$15/12))</f>
        <v>4577.99067971478</v>
      </c>
      <c r="N107" s="7" t="n">
        <f aca="false">M107+L107</f>
        <v>8294.88258898475</v>
      </c>
      <c r="O107" s="7" t="n">
        <f aca="false">O106*(1+(B$15/12))</f>
        <v>14292.7250493005</v>
      </c>
      <c r="P107" s="7" t="n">
        <f aca="false">J107*B$5/12</f>
        <v>833.333333333333</v>
      </c>
      <c r="Q107" s="7" t="n">
        <f aca="false">O107-N107+P107</f>
        <v>6831.17579364907</v>
      </c>
      <c r="R107" s="7" t="n">
        <f aca="false">R106+Q107</f>
        <v>433775.782909849</v>
      </c>
      <c r="S107" s="12" t="n">
        <f aca="false">12*Q107/K107</f>
        <v>0.0491754595165623</v>
      </c>
      <c r="T107" s="7" t="n">
        <f aca="false">M107+C107</f>
        <v>13667.6956192061</v>
      </c>
      <c r="U107" s="7" t="n">
        <f aca="false">O107</f>
        <v>14292.7250493005</v>
      </c>
      <c r="V107" s="13" t="n">
        <f aca="false">U107-T107</f>
        <v>625.02943009443</v>
      </c>
      <c r="W107" s="13" t="n">
        <f aca="false">W106+V107</f>
        <v>-25696.1240060398</v>
      </c>
    </row>
    <row r="108" customFormat="false" ht="12.8" hidden="false" customHeight="false" outlineLevel="0" collapsed="false">
      <c r="A108" s="11" t="n">
        <f aca="false">A107+ORG.OPENOFFICE.DAYSINMONTH(A107)</f>
        <v>46813</v>
      </c>
      <c r="B108" s="6" t="n">
        <f aca="false">B107+1</f>
        <v>84</v>
      </c>
      <c r="C108" s="7" t="n">
        <f aca="false">-1 *PMT(B$3/12, 240, B$9)</f>
        <v>9089.70493949128</v>
      </c>
      <c r="D108" s="7" t="n">
        <f aca="false">-1 * IPMT(B$3/12, B108, 240, B$9)</f>
        <v>3698.98253250256</v>
      </c>
      <c r="E108" s="7" t="n">
        <f aca="false">-1 * PPMT(B$3/12, B108, 240, B$9)</f>
        <v>5390.72240698872</v>
      </c>
      <c r="F108" s="7" t="n">
        <f aca="false">F107+D108</f>
        <v>367839.252261057</v>
      </c>
      <c r="G108" s="7" t="n">
        <f aca="false">E108+G107</f>
        <v>895695.962656211</v>
      </c>
      <c r="H108" s="7" t="n">
        <f aca="false">H107+B$2*B$15/12</f>
        <v>280000</v>
      </c>
      <c r="I108" s="7" t="n">
        <f aca="false">G108+H108</f>
        <v>1175695.96265621</v>
      </c>
      <c r="J108" s="7" t="n">
        <f aca="false">B$4</f>
        <v>500000</v>
      </c>
      <c r="K108" s="7" t="n">
        <f aca="false">I108+J108</f>
        <v>1675695.96265621</v>
      </c>
      <c r="L108" s="7" t="n">
        <f aca="false">D108</f>
        <v>3698.98253250256</v>
      </c>
      <c r="M108" s="7" t="n">
        <f aca="false">M107*(1+(B$15/12))</f>
        <v>4585.62066418097</v>
      </c>
      <c r="N108" s="7" t="n">
        <f aca="false">M108+L108</f>
        <v>8284.60319668353</v>
      </c>
      <c r="O108" s="7" t="n">
        <f aca="false">O107*(1+(B$15/12))</f>
        <v>14316.546257716</v>
      </c>
      <c r="P108" s="7" t="n">
        <f aca="false">J108*B$5/12</f>
        <v>833.333333333333</v>
      </c>
      <c r="Q108" s="7" t="n">
        <f aca="false">O108-N108+P108</f>
        <v>6865.27639436579</v>
      </c>
      <c r="R108" s="7" t="n">
        <f aca="false">R107+Q108</f>
        <v>440641.059304214</v>
      </c>
      <c r="S108" s="12" t="n">
        <f aca="false">12*Q108/K108</f>
        <v>0.0491636421930626</v>
      </c>
      <c r="T108" s="7" t="n">
        <f aca="false">M108+C108</f>
        <v>13675.3256036723</v>
      </c>
      <c r="U108" s="7" t="n">
        <f aca="false">O108</f>
        <v>14316.546257716</v>
      </c>
      <c r="V108" s="13" t="n">
        <f aca="false">U108-T108</f>
        <v>641.22065404374</v>
      </c>
      <c r="W108" s="13" t="n">
        <f aca="false">W107+V108</f>
        <v>-25054.9033519961</v>
      </c>
      <c r="X108" s="7" t="n">
        <f aca="false">SUM(V97:V108)</f>
        <v>6631.93184186111</v>
      </c>
    </row>
    <row r="109" customFormat="false" ht="12.8" hidden="false" customHeight="false" outlineLevel="0" collapsed="false">
      <c r="A109" s="11" t="n">
        <f aca="false">A108+ORG.OPENOFFICE.DAYSINMONTH(A108)</f>
        <v>46844</v>
      </c>
      <c r="B109" s="6" t="n">
        <f aca="false">B108+1</f>
        <v>85</v>
      </c>
      <c r="C109" s="7" t="n">
        <f aca="false">-1 *PMT(B$3/12, 240, B$9)</f>
        <v>9089.70493949128</v>
      </c>
      <c r="D109" s="7" t="n">
        <f aca="false">-1 * IPMT(B$3/12, B109, 240, B$9)</f>
        <v>3681.0134578126</v>
      </c>
      <c r="E109" s="7" t="n">
        <f aca="false">-1 * PPMT(B$3/12, B109, 240, B$9)</f>
        <v>5408.69148167868</v>
      </c>
      <c r="F109" s="7" t="n">
        <f aca="false">F108+D109</f>
        <v>371520.265718869</v>
      </c>
      <c r="G109" s="7" t="n">
        <f aca="false">E109+G108</f>
        <v>901104.654137889</v>
      </c>
      <c r="H109" s="7" t="n">
        <f aca="false">H108+B$2*B$15/12</f>
        <v>283333.333333333</v>
      </c>
      <c r="I109" s="7" t="n">
        <f aca="false">G109+H109</f>
        <v>1184437.98747122</v>
      </c>
      <c r="J109" s="7" t="n">
        <f aca="false">B$4</f>
        <v>500000</v>
      </c>
      <c r="K109" s="7" t="n">
        <f aca="false">I109+J109</f>
        <v>1684437.98747122</v>
      </c>
      <c r="L109" s="7" t="n">
        <f aca="false">D109</f>
        <v>3681.0134578126</v>
      </c>
      <c r="M109" s="7" t="n">
        <f aca="false">M108*(1+(B$15/12))</f>
        <v>4593.26336528794</v>
      </c>
      <c r="N109" s="7" t="n">
        <f aca="false">M109+L109</f>
        <v>8274.27682310054</v>
      </c>
      <c r="O109" s="7" t="n">
        <f aca="false">O108*(1+(B$15/12))</f>
        <v>14340.4071681455</v>
      </c>
      <c r="P109" s="7" t="n">
        <f aca="false">J109*B$5/12</f>
        <v>833.333333333333</v>
      </c>
      <c r="Q109" s="7" t="n">
        <f aca="false">O109-N109+P109</f>
        <v>6899.46367837831</v>
      </c>
      <c r="R109" s="7" t="n">
        <f aca="false">R108+Q109</f>
        <v>447540.522982593</v>
      </c>
      <c r="S109" s="12" t="n">
        <f aca="false">12*Q109/K109</f>
        <v>0.0491520404766187</v>
      </c>
      <c r="T109" s="7" t="n">
        <f aca="false">M109+C109</f>
        <v>13682.9683047792</v>
      </c>
      <c r="U109" s="7" t="n">
        <f aca="false">O109</f>
        <v>14340.4071681455</v>
      </c>
      <c r="V109" s="13" t="n">
        <f aca="false">U109-T109</f>
        <v>657.438863366298</v>
      </c>
      <c r="W109" s="13" t="n">
        <f aca="false">W108+V109</f>
        <v>-24397.4644886298</v>
      </c>
    </row>
    <row r="110" customFormat="false" ht="12.8" hidden="false" customHeight="false" outlineLevel="0" collapsed="false">
      <c r="A110" s="11" t="n">
        <f aca="false">A109+ORG.OPENOFFICE.DAYSINMONTH(A109)</f>
        <v>46874</v>
      </c>
      <c r="B110" s="6" t="n">
        <f aca="false">B109+1</f>
        <v>86</v>
      </c>
      <c r="C110" s="7" t="n">
        <f aca="false">-1 *PMT(B$3/12, 240, B$9)</f>
        <v>9089.70493949128</v>
      </c>
      <c r="D110" s="7" t="n">
        <f aca="false">-1 * IPMT(B$3/12, B110, 240, B$9)</f>
        <v>3662.98448620701</v>
      </c>
      <c r="E110" s="7" t="n">
        <f aca="false">-1 * PPMT(B$3/12, B110, 240, B$9)</f>
        <v>5426.72045328428</v>
      </c>
      <c r="F110" s="7" t="n">
        <f aca="false">F109+D110</f>
        <v>375183.250205076</v>
      </c>
      <c r="G110" s="7" t="n">
        <f aca="false">E110+G109</f>
        <v>906531.374591174</v>
      </c>
      <c r="H110" s="7" t="n">
        <f aca="false">H109+B$2*B$15/12</f>
        <v>286666.666666667</v>
      </c>
      <c r="I110" s="7" t="n">
        <f aca="false">G110+H110</f>
        <v>1193198.04125784</v>
      </c>
      <c r="J110" s="7" t="n">
        <f aca="false">B$4</f>
        <v>500000</v>
      </c>
      <c r="K110" s="7" t="n">
        <f aca="false">I110+J110</f>
        <v>1693198.04125784</v>
      </c>
      <c r="L110" s="7" t="n">
        <f aca="false">D110</f>
        <v>3662.98448620701</v>
      </c>
      <c r="M110" s="7" t="n">
        <f aca="false">M109*(1+(B$15/12))</f>
        <v>4600.91880423008</v>
      </c>
      <c r="N110" s="7" t="n">
        <f aca="false">M110+L110</f>
        <v>8263.90329043709</v>
      </c>
      <c r="O110" s="7" t="n">
        <f aca="false">O109*(1+(B$15/12))</f>
        <v>14364.3078467591</v>
      </c>
      <c r="P110" s="7" t="n">
        <f aca="false">J110*B$5/12</f>
        <v>833.333333333333</v>
      </c>
      <c r="Q110" s="7" t="n">
        <f aca="false">O110-N110+P110</f>
        <v>6933.73788965534</v>
      </c>
      <c r="R110" s="7" t="n">
        <f aca="false">R109+Q110</f>
        <v>454474.260872248</v>
      </c>
      <c r="S110" s="12" t="n">
        <f aca="false">12*Q110/K110</f>
        <v>0.0491406513877449</v>
      </c>
      <c r="T110" s="7" t="n">
        <f aca="false">M110+C110</f>
        <v>13690.6237437214</v>
      </c>
      <c r="U110" s="7" t="n">
        <f aca="false">O110</f>
        <v>14364.3078467591</v>
      </c>
      <c r="V110" s="13" t="n">
        <f aca="false">U110-T110</f>
        <v>673.684103037727</v>
      </c>
      <c r="W110" s="13" t="n">
        <f aca="false">W109+V110</f>
        <v>-23723.7803855921</v>
      </c>
    </row>
    <row r="111" customFormat="false" ht="12.8" hidden="false" customHeight="false" outlineLevel="0" collapsed="false">
      <c r="A111" s="11" t="n">
        <f aca="false">A110+ORG.OPENOFFICE.DAYSINMONTH(A110)</f>
        <v>46905</v>
      </c>
      <c r="B111" s="6" t="n">
        <f aca="false">B110+1</f>
        <v>87</v>
      </c>
      <c r="C111" s="7" t="n">
        <f aca="false">-1 *PMT(B$3/12, 240, B$9)</f>
        <v>9089.70493949128</v>
      </c>
      <c r="D111" s="7" t="n">
        <f aca="false">-1 * IPMT(B$3/12, B111, 240, B$9)</f>
        <v>3644.89541802939</v>
      </c>
      <c r="E111" s="7" t="n">
        <f aca="false">-1 * PPMT(B$3/12, B111, 240, B$9)</f>
        <v>5444.80952146189</v>
      </c>
      <c r="F111" s="7" t="n">
        <f aca="false">F110+D111</f>
        <v>378828.145623106</v>
      </c>
      <c r="G111" s="7" t="n">
        <f aca="false">E111+G110</f>
        <v>911976.184112635</v>
      </c>
      <c r="H111" s="7" t="n">
        <f aca="false">H110+B$2*B$15/12</f>
        <v>290000</v>
      </c>
      <c r="I111" s="7" t="n">
        <f aca="false">G111+H111</f>
        <v>1201976.18411264</v>
      </c>
      <c r="J111" s="7" t="n">
        <f aca="false">B$4</f>
        <v>500000</v>
      </c>
      <c r="K111" s="7" t="n">
        <f aca="false">I111+J111</f>
        <v>1701976.18411264</v>
      </c>
      <c r="L111" s="7" t="n">
        <f aca="false">D111</f>
        <v>3644.89541802939</v>
      </c>
      <c r="M111" s="7" t="n">
        <f aca="false">M110*(1+(B$15/12))</f>
        <v>4608.58700223714</v>
      </c>
      <c r="N111" s="7" t="n">
        <f aca="false">M111+L111</f>
        <v>8253.48242026653</v>
      </c>
      <c r="O111" s="7" t="n">
        <f aca="false">O110*(1+(B$15/12))</f>
        <v>14388.248359837</v>
      </c>
      <c r="P111" s="7" t="n">
        <f aca="false">J111*B$5/12</f>
        <v>833.333333333333</v>
      </c>
      <c r="Q111" s="7" t="n">
        <f aca="false">O111-N111+P111</f>
        <v>6968.09927290383</v>
      </c>
      <c r="R111" s="7" t="n">
        <f aca="false">R110+Q111</f>
        <v>461442.360145152</v>
      </c>
      <c r="S111" s="12" t="n">
        <f aca="false">12*Q111/K111</f>
        <v>0.0491294719957799</v>
      </c>
      <c r="T111" s="7" t="n">
        <f aca="false">M111+C111</f>
        <v>13698.2919417284</v>
      </c>
      <c r="U111" s="7" t="n">
        <f aca="false">O111</f>
        <v>14388.248359837</v>
      </c>
      <c r="V111" s="13" t="n">
        <f aca="false">U111-T111</f>
        <v>689.956418108608</v>
      </c>
      <c r="W111" s="13" t="n">
        <f aca="false">W110+V111</f>
        <v>-23033.8239674835</v>
      </c>
    </row>
    <row r="112" customFormat="false" ht="12.8" hidden="false" customHeight="false" outlineLevel="0" collapsed="false">
      <c r="A112" s="11" t="n">
        <f aca="false">A111+ORG.OPENOFFICE.DAYSINMONTH(A111)</f>
        <v>46935</v>
      </c>
      <c r="B112" s="6" t="n">
        <f aca="false">B111+1</f>
        <v>88</v>
      </c>
      <c r="C112" s="7" t="n">
        <f aca="false">-1 *PMT(B$3/12, 240, B$9)</f>
        <v>9089.70493949128</v>
      </c>
      <c r="D112" s="7" t="n">
        <f aca="false">-1 * IPMT(B$3/12, B112, 240, B$9)</f>
        <v>3626.74605295785</v>
      </c>
      <c r="E112" s="7" t="n">
        <f aca="false">-1 * PPMT(B$3/12, B112, 240, B$9)</f>
        <v>5462.95888653343</v>
      </c>
      <c r="F112" s="7" t="n">
        <f aca="false">F111+D112</f>
        <v>382454.891676064</v>
      </c>
      <c r="G112" s="7" t="n">
        <f aca="false">E112+G111</f>
        <v>917439.142999169</v>
      </c>
      <c r="H112" s="7" t="n">
        <f aca="false">H111+B$2*B$15/12</f>
        <v>293333.333333333</v>
      </c>
      <c r="I112" s="7" t="n">
        <f aca="false">G112+H112</f>
        <v>1210772.4763325</v>
      </c>
      <c r="J112" s="7" t="n">
        <f aca="false">B$4</f>
        <v>500000</v>
      </c>
      <c r="K112" s="7" t="n">
        <f aca="false">I112+J112</f>
        <v>1710772.4763325</v>
      </c>
      <c r="L112" s="7" t="n">
        <f aca="false">D112</f>
        <v>3626.74605295785</v>
      </c>
      <c r="M112" s="7" t="n">
        <f aca="false">M111*(1+(B$15/12))</f>
        <v>4616.2679805742</v>
      </c>
      <c r="N112" s="7" t="n">
        <f aca="false">M112+L112</f>
        <v>8243.01403353205</v>
      </c>
      <c r="O112" s="7" t="n">
        <f aca="false">O111*(1+(B$15/12))</f>
        <v>14412.2287737701</v>
      </c>
      <c r="P112" s="7" t="n">
        <f aca="false">J112*B$5/12</f>
        <v>833.333333333333</v>
      </c>
      <c r="Q112" s="7" t="n">
        <f aca="false">O112-N112+P112</f>
        <v>7002.54807357138</v>
      </c>
      <c r="R112" s="7" t="n">
        <f aca="false">R111+Q112</f>
        <v>468444.908218723</v>
      </c>
      <c r="S112" s="12" t="n">
        <f aca="false">12*Q112/K112</f>
        <v>0.0491184994178761</v>
      </c>
      <c r="T112" s="7" t="n">
        <f aca="false">M112+C112</f>
        <v>13705.9729200655</v>
      </c>
      <c r="U112" s="7" t="n">
        <f aca="false">O112</f>
        <v>14412.2287737701</v>
      </c>
      <c r="V112" s="13" t="n">
        <f aca="false">U112-T112</f>
        <v>706.25585370461</v>
      </c>
      <c r="W112" s="13" t="n">
        <f aca="false">W111+V112</f>
        <v>-22327.5681137789</v>
      </c>
    </row>
    <row r="113" customFormat="false" ht="12.8" hidden="false" customHeight="false" outlineLevel="0" collapsed="false">
      <c r="A113" s="11" t="n">
        <f aca="false">A112+ORG.OPENOFFICE.DAYSINMONTH(A112)</f>
        <v>46966</v>
      </c>
      <c r="B113" s="6" t="n">
        <f aca="false">B112+1</f>
        <v>89</v>
      </c>
      <c r="C113" s="7" t="n">
        <f aca="false">-1 *PMT(B$3/12, 240, B$9)</f>
        <v>9089.70493949128</v>
      </c>
      <c r="D113" s="7" t="n">
        <f aca="false">-1 * IPMT(B$3/12, B113, 240, B$9)</f>
        <v>3608.53619000274</v>
      </c>
      <c r="E113" s="7" t="n">
        <f aca="false">-1 * PPMT(B$3/12, B113, 240, B$9)</f>
        <v>5481.16874948854</v>
      </c>
      <c r="F113" s="7" t="n">
        <f aca="false">F112+D113</f>
        <v>386063.427866066</v>
      </c>
      <c r="G113" s="7" t="n">
        <f aca="false">E113+G112</f>
        <v>922920.311748657</v>
      </c>
      <c r="H113" s="7" t="n">
        <f aca="false">H112+B$2*B$15/12</f>
        <v>296666.666666667</v>
      </c>
      <c r="I113" s="7" t="n">
        <f aca="false">G113+H113</f>
        <v>1219586.97841532</v>
      </c>
      <c r="J113" s="7" t="n">
        <f aca="false">B$4</f>
        <v>500000</v>
      </c>
      <c r="K113" s="7" t="n">
        <f aca="false">I113+J113</f>
        <v>1719586.97841532</v>
      </c>
      <c r="L113" s="7" t="n">
        <f aca="false">D113</f>
        <v>3608.53619000274</v>
      </c>
      <c r="M113" s="7" t="n">
        <f aca="false">M112*(1+(B$15/12))</f>
        <v>4623.96176054182</v>
      </c>
      <c r="N113" s="7" t="n">
        <f aca="false">M113+L113</f>
        <v>8232.49795054456</v>
      </c>
      <c r="O113" s="7" t="n">
        <f aca="false">O112*(1+(B$15/12))</f>
        <v>14436.2491550597</v>
      </c>
      <c r="P113" s="7" t="n">
        <f aca="false">J113*B$5/12</f>
        <v>833.333333333333</v>
      </c>
      <c r="Q113" s="7" t="n">
        <f aca="false">O113-N113+P113</f>
        <v>7037.08453784848</v>
      </c>
      <c r="R113" s="7" t="n">
        <f aca="false">R112+Q113</f>
        <v>475481.992756572</v>
      </c>
      <c r="S113" s="12" t="n">
        <f aca="false">12*Q113/K113</f>
        <v>0.049107730818014</v>
      </c>
      <c r="T113" s="7" t="n">
        <f aca="false">M113+C113</f>
        <v>13713.6667000331</v>
      </c>
      <c r="U113" s="7" t="n">
        <f aca="false">O113</f>
        <v>14436.2491550597</v>
      </c>
      <c r="V113" s="13" t="n">
        <f aca="false">U113-T113</f>
        <v>722.582455026604</v>
      </c>
      <c r="W113" s="13" t="n">
        <f aca="false">W112+V113</f>
        <v>-21604.9856587523</v>
      </c>
    </row>
    <row r="114" customFormat="false" ht="12.8" hidden="false" customHeight="false" outlineLevel="0" collapsed="false">
      <c r="A114" s="11" t="n">
        <f aca="false">A113+ORG.OPENOFFICE.DAYSINMONTH(A113)</f>
        <v>46997</v>
      </c>
      <c r="B114" s="6" t="n">
        <f aca="false">B113+1</f>
        <v>90</v>
      </c>
      <c r="C114" s="7" t="n">
        <f aca="false">-1 *PMT(B$3/12, 240, B$9)</f>
        <v>9089.70493949128</v>
      </c>
      <c r="D114" s="7" t="n">
        <f aca="false">-1 * IPMT(B$3/12, B114, 240, B$9)</f>
        <v>3590.26562750444</v>
      </c>
      <c r="E114" s="7" t="n">
        <f aca="false">-1 * PPMT(B$3/12, B114, 240, B$9)</f>
        <v>5499.43931198684</v>
      </c>
      <c r="F114" s="7" t="n">
        <f aca="false">F113+D114</f>
        <v>389653.693493571</v>
      </c>
      <c r="G114" s="7" t="n">
        <f aca="false">E114+G113</f>
        <v>928419.751060644</v>
      </c>
      <c r="H114" s="7" t="n">
        <f aca="false">H113+B$2*B$15/12</f>
        <v>300000</v>
      </c>
      <c r="I114" s="7" t="n">
        <f aca="false">G114+H114</f>
        <v>1228419.75106064</v>
      </c>
      <c r="J114" s="7" t="n">
        <f aca="false">B$4</f>
        <v>500000</v>
      </c>
      <c r="K114" s="7" t="n">
        <f aca="false">I114+J114</f>
        <v>1728419.75106064</v>
      </c>
      <c r="L114" s="7" t="n">
        <f aca="false">D114</f>
        <v>3590.26562750444</v>
      </c>
      <c r="M114" s="7" t="n">
        <f aca="false">M113*(1+(B$15/12))</f>
        <v>4631.66836347606</v>
      </c>
      <c r="N114" s="7" t="n">
        <f aca="false">M114+L114</f>
        <v>8221.9339909805</v>
      </c>
      <c r="O114" s="7" t="n">
        <f aca="false">O113*(1+(B$15/12))</f>
        <v>14460.3095703181</v>
      </c>
      <c r="P114" s="7" t="n">
        <f aca="false">J114*B$5/12</f>
        <v>833.333333333333</v>
      </c>
      <c r="Q114" s="7" t="n">
        <f aca="false">O114-N114+P114</f>
        <v>7071.70891267097</v>
      </c>
      <c r="R114" s="7" t="n">
        <f aca="false">R113+Q114</f>
        <v>482553.701669243</v>
      </c>
      <c r="S114" s="12" t="n">
        <f aca="false">12*Q114/K114</f>
        <v>0.0490971634060401</v>
      </c>
      <c r="T114" s="7" t="n">
        <f aca="false">M114+C114</f>
        <v>13721.3733029673</v>
      </c>
      <c r="U114" s="7" t="n">
        <f aca="false">O114</f>
        <v>14460.3095703181</v>
      </c>
      <c r="V114" s="13" t="n">
        <f aca="false">U114-T114</f>
        <v>738.9362673508</v>
      </c>
      <c r="W114" s="13" t="n">
        <f aca="false">W113+V114</f>
        <v>-20866.0493914015</v>
      </c>
    </row>
    <row r="115" customFormat="false" ht="12.8" hidden="false" customHeight="false" outlineLevel="0" collapsed="false">
      <c r="A115" s="11" t="n">
        <f aca="false">A114+ORG.OPENOFFICE.DAYSINMONTH(A114)</f>
        <v>47027</v>
      </c>
      <c r="B115" s="6" t="n">
        <f aca="false">B114+1</f>
        <v>91</v>
      </c>
      <c r="C115" s="7" t="n">
        <f aca="false">-1 *PMT(B$3/12, 240, B$9)</f>
        <v>9089.70493949128</v>
      </c>
      <c r="D115" s="7" t="n">
        <f aca="false">-1 * IPMT(B$3/12, B115, 240, B$9)</f>
        <v>3571.93416313115</v>
      </c>
      <c r="E115" s="7" t="n">
        <f aca="false">-1 * PPMT(B$3/12, B115, 240, B$9)</f>
        <v>5517.77077636013</v>
      </c>
      <c r="F115" s="7" t="n">
        <f aca="false">F114+D115</f>
        <v>393225.627656702</v>
      </c>
      <c r="G115" s="7" t="n">
        <f aca="false">E115+G114</f>
        <v>933937.521837004</v>
      </c>
      <c r="H115" s="7" t="n">
        <f aca="false">H114+B$2*B$15/12</f>
        <v>303333.333333333</v>
      </c>
      <c r="I115" s="7" t="n">
        <f aca="false">G115+H115</f>
        <v>1237270.85517034</v>
      </c>
      <c r="J115" s="7" t="n">
        <f aca="false">B$4</f>
        <v>500000</v>
      </c>
      <c r="K115" s="7" t="n">
        <f aca="false">I115+J115</f>
        <v>1737270.85517034</v>
      </c>
      <c r="L115" s="7" t="n">
        <f aca="false">D115</f>
        <v>3571.93416313115</v>
      </c>
      <c r="M115" s="7" t="n">
        <f aca="false">M114*(1+(B$15/12))</f>
        <v>4639.38781074852</v>
      </c>
      <c r="N115" s="7" t="n">
        <f aca="false">M115+L115</f>
        <v>8211.32197387967</v>
      </c>
      <c r="O115" s="7" t="n">
        <f aca="false">O114*(1+(B$15/12))</f>
        <v>14484.4100862687</v>
      </c>
      <c r="P115" s="7" t="n">
        <f aca="false">J115*B$5/12</f>
        <v>833.333333333333</v>
      </c>
      <c r="Q115" s="7" t="n">
        <f aca="false">O115-N115+P115</f>
        <v>7106.42144572233</v>
      </c>
      <c r="R115" s="7" t="n">
        <f aca="false">R114+Q115</f>
        <v>489660.123114965</v>
      </c>
      <c r="S115" s="12" t="n">
        <f aca="false">12*Q115/K115</f>
        <v>0.0490867944367297</v>
      </c>
      <c r="T115" s="7" t="n">
        <f aca="false">M115+C115</f>
        <v>13729.0927502398</v>
      </c>
      <c r="U115" s="7" t="n">
        <f aca="false">O115</f>
        <v>14484.4100862687</v>
      </c>
      <c r="V115" s="13" t="n">
        <f aca="false">U115-T115</f>
        <v>755.317336028871</v>
      </c>
      <c r="W115" s="13" t="n">
        <f aca="false">W114+V115</f>
        <v>-20110.7320553726</v>
      </c>
    </row>
    <row r="116" customFormat="false" ht="12.8" hidden="false" customHeight="false" outlineLevel="0" collapsed="false">
      <c r="A116" s="11" t="n">
        <f aca="false">A115+ORG.OPENOFFICE.DAYSINMONTH(A115)</f>
        <v>47058</v>
      </c>
      <c r="B116" s="6" t="n">
        <f aca="false">B115+1</f>
        <v>92</v>
      </c>
      <c r="C116" s="7" t="n">
        <f aca="false">-1 *PMT(B$3/12, 240, B$9)</f>
        <v>9089.70493949128</v>
      </c>
      <c r="D116" s="7" t="n">
        <f aca="false">-1 * IPMT(B$3/12, B116, 240, B$9)</f>
        <v>3553.54159387662</v>
      </c>
      <c r="E116" s="7" t="n">
        <f aca="false">-1 * PPMT(B$3/12, B116, 240, B$9)</f>
        <v>5536.16334561466</v>
      </c>
      <c r="F116" s="7" t="n">
        <f aca="false">F115+D116</f>
        <v>396779.169250579</v>
      </c>
      <c r="G116" s="7" t="n">
        <f aca="false">E116+G115</f>
        <v>939473.685182619</v>
      </c>
      <c r="H116" s="7" t="n">
        <f aca="false">H115+B$2*B$15/12</f>
        <v>306666.666666667</v>
      </c>
      <c r="I116" s="7" t="n">
        <f aca="false">G116+H116</f>
        <v>1246140.35184929</v>
      </c>
      <c r="J116" s="7" t="n">
        <f aca="false">B$4</f>
        <v>500000</v>
      </c>
      <c r="K116" s="7" t="n">
        <f aca="false">I116+J116</f>
        <v>1746140.35184929</v>
      </c>
      <c r="L116" s="7" t="n">
        <f aca="false">D116</f>
        <v>3553.54159387662</v>
      </c>
      <c r="M116" s="7" t="n">
        <f aca="false">M115*(1+(B$15/12))</f>
        <v>4647.12012376643</v>
      </c>
      <c r="N116" s="7" t="n">
        <f aca="false">M116+L116</f>
        <v>8200.66171764305</v>
      </c>
      <c r="O116" s="7" t="n">
        <f aca="false">O115*(1+(B$15/12))</f>
        <v>14508.5507697458</v>
      </c>
      <c r="P116" s="7" t="n">
        <f aca="false">J116*B$5/12</f>
        <v>833.333333333333</v>
      </c>
      <c r="Q116" s="7" t="n">
        <f aca="false">O116-N116+P116</f>
        <v>7141.22238543607</v>
      </c>
      <c r="R116" s="7" t="n">
        <f aca="false">R115+Q116</f>
        <v>496801.345500401</v>
      </c>
      <c r="S116" s="12" t="n">
        <f aca="false">12*Q116/K116</f>
        <v>0.0490766212088714</v>
      </c>
      <c r="T116" s="7" t="n">
        <f aca="false">M116+C116</f>
        <v>13736.8250632577</v>
      </c>
      <c r="U116" s="7" t="n">
        <f aca="false">O116</f>
        <v>14508.5507697458</v>
      </c>
      <c r="V116" s="13" t="n">
        <f aca="false">U116-T116</f>
        <v>771.725706488071</v>
      </c>
      <c r="W116" s="13" t="n">
        <f aca="false">W115+V116</f>
        <v>-19339.0063488845</v>
      </c>
    </row>
    <row r="117" customFormat="false" ht="12.8" hidden="false" customHeight="false" outlineLevel="0" collapsed="false">
      <c r="A117" s="11" t="n">
        <f aca="false">A116+ORG.OPENOFFICE.DAYSINMONTH(A116)</f>
        <v>47088</v>
      </c>
      <c r="B117" s="6" t="n">
        <f aca="false">B116+1</f>
        <v>93</v>
      </c>
      <c r="C117" s="7" t="n">
        <f aca="false">-1 *PMT(B$3/12, 240, B$9)</f>
        <v>9089.70493949128</v>
      </c>
      <c r="D117" s="7" t="n">
        <f aca="false">-1 * IPMT(B$3/12, B117, 240, B$9)</f>
        <v>3535.0877160579</v>
      </c>
      <c r="E117" s="7" t="n">
        <f aca="false">-1 * PPMT(B$3/12, B117, 240, B$9)</f>
        <v>5554.61722343338</v>
      </c>
      <c r="F117" s="7" t="n">
        <f aca="false">F116+D117</f>
        <v>400314.256966637</v>
      </c>
      <c r="G117" s="7" t="n">
        <f aca="false">E117+G116</f>
        <v>945028.302406052</v>
      </c>
      <c r="H117" s="7" t="n">
        <f aca="false">H116+B$2*B$15/12</f>
        <v>310000</v>
      </c>
      <c r="I117" s="7" t="n">
        <f aca="false">G117+H117</f>
        <v>1255028.30240605</v>
      </c>
      <c r="J117" s="7" t="n">
        <f aca="false">B$4</f>
        <v>500000</v>
      </c>
      <c r="K117" s="7" t="n">
        <f aca="false">I117+J117</f>
        <v>1755028.30240605</v>
      </c>
      <c r="L117" s="7" t="n">
        <f aca="false">D117</f>
        <v>3535.0877160579</v>
      </c>
      <c r="M117" s="7" t="n">
        <f aca="false">M116*(1+(B$15/12))</f>
        <v>4654.86532397271</v>
      </c>
      <c r="N117" s="7" t="n">
        <f aca="false">M117+L117</f>
        <v>8189.95304003061</v>
      </c>
      <c r="O117" s="7" t="n">
        <f aca="false">O116*(1+(B$15/12))</f>
        <v>14532.7316876954</v>
      </c>
      <c r="P117" s="7" t="n">
        <f aca="false">J117*B$5/12</f>
        <v>833.333333333333</v>
      </c>
      <c r="Q117" s="7" t="n">
        <f aca="false">O117-N117+P117</f>
        <v>7176.11198099808</v>
      </c>
      <c r="R117" s="7" t="n">
        <f aca="false">R116+Q117</f>
        <v>503977.457481399</v>
      </c>
      <c r="S117" s="12" t="n">
        <f aca="false">12*Q117/K117</f>
        <v>0.0490666410643749</v>
      </c>
      <c r="T117" s="7" t="n">
        <f aca="false">M117+C117</f>
        <v>13744.570263464</v>
      </c>
      <c r="U117" s="7" t="n">
        <f aca="false">O117</f>
        <v>14532.7316876954</v>
      </c>
      <c r="V117" s="13" t="n">
        <f aca="false">U117-T117</f>
        <v>788.161424231372</v>
      </c>
      <c r="W117" s="13" t="n">
        <f aca="false">W116+V117</f>
        <v>-18550.8449246531</v>
      </c>
    </row>
    <row r="118" customFormat="false" ht="12.8" hidden="false" customHeight="false" outlineLevel="0" collapsed="false">
      <c r="A118" s="11" t="n">
        <f aca="false">A117+ORG.OPENOFFICE.DAYSINMONTH(A117)</f>
        <v>47119</v>
      </c>
      <c r="B118" s="6" t="n">
        <f aca="false">B117+1</f>
        <v>94</v>
      </c>
      <c r="C118" s="7" t="n">
        <f aca="false">-1 *PMT(B$3/12, 240, B$9)</f>
        <v>9089.70493949128</v>
      </c>
      <c r="D118" s="7" t="n">
        <f aca="false">-1 * IPMT(B$3/12, B118, 240, B$9)</f>
        <v>3516.57232531312</v>
      </c>
      <c r="E118" s="7" t="n">
        <f aca="false">-1 * PPMT(B$3/12, B118, 240, B$9)</f>
        <v>5573.13261417816</v>
      </c>
      <c r="F118" s="7" t="n">
        <f aca="false">F117+D118</f>
        <v>403830.82929195</v>
      </c>
      <c r="G118" s="7" t="n">
        <f aca="false">E118+G117</f>
        <v>950601.43502023</v>
      </c>
      <c r="H118" s="7" t="n">
        <f aca="false">H117+B$2*B$15/12</f>
        <v>313333.333333333</v>
      </c>
      <c r="I118" s="7" t="n">
        <f aca="false">G118+H118</f>
        <v>1263934.76835356</v>
      </c>
      <c r="J118" s="7" t="n">
        <f aca="false">B$4</f>
        <v>500000</v>
      </c>
      <c r="K118" s="7" t="n">
        <f aca="false">I118+J118</f>
        <v>1763934.76835356</v>
      </c>
      <c r="L118" s="7" t="n">
        <f aca="false">D118</f>
        <v>3516.57232531312</v>
      </c>
      <c r="M118" s="7" t="n">
        <f aca="false">M117*(1+(B$15/12))</f>
        <v>4662.623432846</v>
      </c>
      <c r="N118" s="7" t="n">
        <f aca="false">M118+L118</f>
        <v>8179.19575815912</v>
      </c>
      <c r="O118" s="7" t="n">
        <f aca="false">O117*(1+(B$15/12))</f>
        <v>14556.9529071749</v>
      </c>
      <c r="P118" s="7" t="n">
        <f aca="false">J118*B$5/12</f>
        <v>833.333333333333</v>
      </c>
      <c r="Q118" s="7" t="n">
        <f aca="false">O118-N118+P118</f>
        <v>7211.09048234907</v>
      </c>
      <c r="R118" s="7" t="n">
        <f aca="false">R117+Q118</f>
        <v>511188.547963748</v>
      </c>
      <c r="S118" s="12" t="n">
        <f aca="false">12*Q118/K118</f>
        <v>0.0490568513874001</v>
      </c>
      <c r="T118" s="7" t="n">
        <f aca="false">M118+C118</f>
        <v>13752.3283723373</v>
      </c>
      <c r="U118" s="7" t="n">
        <f aca="false">O118</f>
        <v>14556.9529071749</v>
      </c>
      <c r="V118" s="13" t="n">
        <f aca="false">U118-T118</f>
        <v>804.624534837576</v>
      </c>
      <c r="W118" s="13" t="n">
        <f aca="false">W117+V118</f>
        <v>-17746.2203898156</v>
      </c>
    </row>
    <row r="119" customFormat="false" ht="12.8" hidden="false" customHeight="false" outlineLevel="0" collapsed="false">
      <c r="A119" s="11" t="n">
        <f aca="false">A118+ORG.OPENOFFICE.DAYSINMONTH(A118)</f>
        <v>47150</v>
      </c>
      <c r="B119" s="6" t="n">
        <f aca="false">B118+1</f>
        <v>95</v>
      </c>
      <c r="C119" s="7" t="n">
        <f aca="false">-1 *PMT(B$3/12, 240, B$9)</f>
        <v>9089.70493949128</v>
      </c>
      <c r="D119" s="7" t="n">
        <f aca="false">-1 * IPMT(B$3/12, B119, 240, B$9)</f>
        <v>3497.9952165992</v>
      </c>
      <c r="E119" s="7" t="n">
        <f aca="false">-1 * PPMT(B$3/12, B119, 240, B$9)</f>
        <v>5591.70972289209</v>
      </c>
      <c r="F119" s="7" t="n">
        <f aca="false">F118+D119</f>
        <v>407328.824508549</v>
      </c>
      <c r="G119" s="7" t="n">
        <f aca="false">E119+G118</f>
        <v>956193.144743122</v>
      </c>
      <c r="H119" s="7" t="n">
        <f aca="false">H118+B$2*B$15/12</f>
        <v>316666.666666667</v>
      </c>
      <c r="I119" s="7" t="n">
        <f aca="false">G119+H119</f>
        <v>1272859.81140979</v>
      </c>
      <c r="J119" s="7" t="n">
        <f aca="false">B$4</f>
        <v>500000</v>
      </c>
      <c r="K119" s="7" t="n">
        <f aca="false">I119+J119</f>
        <v>1772859.81140979</v>
      </c>
      <c r="L119" s="7" t="n">
        <f aca="false">D119</f>
        <v>3497.9952165992</v>
      </c>
      <c r="M119" s="7" t="n">
        <f aca="false">M118*(1+(B$15/12))</f>
        <v>4670.39447190074</v>
      </c>
      <c r="N119" s="7" t="n">
        <f aca="false">M119+L119</f>
        <v>8168.38968849994</v>
      </c>
      <c r="O119" s="7" t="n">
        <f aca="false">O118*(1+(B$15/12))</f>
        <v>14581.2144953535</v>
      </c>
      <c r="P119" s="7" t="n">
        <f aca="false">J119*B$5/12</f>
        <v>833.333333333333</v>
      </c>
      <c r="Q119" s="7" t="n">
        <f aca="false">O119-N119+P119</f>
        <v>7246.15814018688</v>
      </c>
      <c r="R119" s="7" t="n">
        <f aca="false">R118+Q119</f>
        <v>518434.706103935</v>
      </c>
      <c r="S119" s="12" t="n">
        <f aca="false">12*Q119/K119</f>
        <v>0.0490472496035071</v>
      </c>
      <c r="T119" s="7" t="n">
        <f aca="false">M119+C119</f>
        <v>13760.099411392</v>
      </c>
      <c r="U119" s="7" t="n">
        <f aca="false">O119</f>
        <v>14581.2144953535</v>
      </c>
      <c r="V119" s="13" t="n">
        <f aca="false">U119-T119</f>
        <v>821.115083961458</v>
      </c>
      <c r="W119" s="13" t="n">
        <f aca="false">W118+V119</f>
        <v>-16925.1053058541</v>
      </c>
    </row>
    <row r="120" customFormat="false" ht="12.8" hidden="false" customHeight="false" outlineLevel="0" collapsed="false">
      <c r="A120" s="11" t="n">
        <f aca="false">A119+ORG.OPENOFFICE.DAYSINMONTH(A119)</f>
        <v>47178</v>
      </c>
      <c r="B120" s="6" t="n">
        <f aca="false">B119+1</f>
        <v>96</v>
      </c>
      <c r="C120" s="7" t="n">
        <f aca="false">-1 *PMT(B$3/12, 240, B$9)</f>
        <v>9089.70493949128</v>
      </c>
      <c r="D120" s="7" t="n">
        <f aca="false">-1 * IPMT(B$3/12, B120, 240, B$9)</f>
        <v>3479.35618418956</v>
      </c>
      <c r="E120" s="7" t="n">
        <f aca="false">-1 * PPMT(B$3/12, B120, 240, B$9)</f>
        <v>5610.34875530173</v>
      </c>
      <c r="F120" s="7" t="n">
        <f aca="false">F119+D120</f>
        <v>410808.180692738</v>
      </c>
      <c r="G120" s="7" t="n">
        <f aca="false">E120+G119</f>
        <v>961803.493498424</v>
      </c>
      <c r="H120" s="7" t="n">
        <f aca="false">H119+B$2*B$15/12</f>
        <v>320000</v>
      </c>
      <c r="I120" s="7" t="n">
        <f aca="false">G120+H120</f>
        <v>1281803.49349842</v>
      </c>
      <c r="J120" s="7" t="n">
        <f aca="false">B$4</f>
        <v>500000</v>
      </c>
      <c r="K120" s="7" t="n">
        <f aca="false">I120+J120</f>
        <v>1781803.49349842</v>
      </c>
      <c r="L120" s="7" t="n">
        <f aca="false">D120</f>
        <v>3479.35618418956</v>
      </c>
      <c r="M120" s="7" t="n">
        <f aca="false">M119*(1+(B$15/12))</f>
        <v>4678.17846268724</v>
      </c>
      <c r="N120" s="7" t="n">
        <f aca="false">M120+L120</f>
        <v>8157.5346468768</v>
      </c>
      <c r="O120" s="7" t="n">
        <f aca="false">O119*(1+(B$15/12))</f>
        <v>14605.5165195124</v>
      </c>
      <c r="P120" s="7" t="n">
        <f aca="false">J120*B$5/12</f>
        <v>833.333333333333</v>
      </c>
      <c r="Q120" s="7" t="n">
        <f aca="false">O120-N120+P120</f>
        <v>7281.31520596894</v>
      </c>
      <c r="R120" s="7" t="n">
        <f aca="false">R119+Q120</f>
        <v>525716.021309904</v>
      </c>
      <c r="S120" s="12" t="n">
        <f aca="false">12*Q120/K120</f>
        <v>0.0490378331788272</v>
      </c>
      <c r="T120" s="7" t="n">
        <f aca="false">M120+C120</f>
        <v>13767.8834021785</v>
      </c>
      <c r="U120" s="7" t="n">
        <f aca="false">O120</f>
        <v>14605.5165195124</v>
      </c>
      <c r="V120" s="13" t="n">
        <f aca="false">U120-T120</f>
        <v>837.63311733388</v>
      </c>
      <c r="W120" s="13" t="n">
        <f aca="false">W119+V120</f>
        <v>-16087.4721885202</v>
      </c>
      <c r="X120" s="7" t="n">
        <f aca="false">SUM(V109:V120)</f>
        <v>8967.43116347588</v>
      </c>
    </row>
    <row r="121" customFormat="false" ht="12.8" hidden="false" customHeight="false" outlineLevel="0" collapsed="false">
      <c r="A121" s="11" t="n">
        <f aca="false">A120+ORG.OPENOFFICE.DAYSINMONTH(A120)</f>
        <v>47209</v>
      </c>
      <c r="B121" s="6" t="n">
        <f aca="false">B120+1</f>
        <v>97</v>
      </c>
      <c r="C121" s="7" t="n">
        <f aca="false">-1 *PMT(B$3/12, 240, B$9)</f>
        <v>9089.70493949128</v>
      </c>
      <c r="D121" s="7" t="n">
        <f aca="false">-1 * IPMT(B$3/12, B121, 240, B$9)</f>
        <v>3460.65502167188</v>
      </c>
      <c r="E121" s="7" t="n">
        <f aca="false">-1 * PPMT(B$3/12, B121, 240, B$9)</f>
        <v>5629.0499178194</v>
      </c>
      <c r="F121" s="7" t="n">
        <f aca="false">F120+D121</f>
        <v>414268.83571441</v>
      </c>
      <c r="G121" s="7" t="n">
        <f aca="false">E121+G120</f>
        <v>967432.543416244</v>
      </c>
      <c r="H121" s="7" t="n">
        <f aca="false">H120+B$2*B$15/12</f>
        <v>323333.333333333</v>
      </c>
      <c r="I121" s="7" t="n">
        <f aca="false">G121+H121</f>
        <v>1290765.87674958</v>
      </c>
      <c r="J121" s="7" t="n">
        <f aca="false">B$4</f>
        <v>500000</v>
      </c>
      <c r="K121" s="7" t="n">
        <f aca="false">I121+J121</f>
        <v>1790765.87674958</v>
      </c>
      <c r="L121" s="7" t="n">
        <f aca="false">D121</f>
        <v>3460.65502167188</v>
      </c>
      <c r="M121" s="7" t="n">
        <f aca="false">M120*(1+(B$15/12))</f>
        <v>4685.97542679172</v>
      </c>
      <c r="N121" s="7" t="n">
        <f aca="false">M121+L121</f>
        <v>8146.63044846361</v>
      </c>
      <c r="O121" s="7" t="n">
        <f aca="false">O120*(1+(B$15/12))</f>
        <v>14629.8590470449</v>
      </c>
      <c r="P121" s="7" t="n">
        <f aca="false">J121*B$5/12</f>
        <v>833.333333333333</v>
      </c>
      <c r="Q121" s="7" t="n">
        <f aca="false">O121-N121+P121</f>
        <v>7316.56193191465</v>
      </c>
      <c r="R121" s="7" t="n">
        <f aca="false">R120+Q121</f>
        <v>533032.583241819</v>
      </c>
      <c r="S121" s="12" t="n">
        <f aca="false">12*Q121/K121</f>
        <v>0.0490285996192532</v>
      </c>
      <c r="T121" s="7" t="n">
        <f aca="false">M121+C121</f>
        <v>13775.680366283</v>
      </c>
      <c r="U121" s="7" t="n">
        <f aca="false">O121</f>
        <v>14629.8590470449</v>
      </c>
      <c r="V121" s="13" t="n">
        <f aca="false">U121-T121</f>
        <v>854.178680761923</v>
      </c>
      <c r="W121" s="13" t="n">
        <f aca="false">W120+V121</f>
        <v>-15233.2935077583</v>
      </c>
    </row>
    <row r="122" customFormat="false" ht="12.8" hidden="false" customHeight="false" outlineLevel="0" collapsed="false">
      <c r="A122" s="11" t="n">
        <f aca="false">A121+ORG.OPENOFFICE.DAYSINMONTH(A121)</f>
        <v>47239</v>
      </c>
      <c r="B122" s="6" t="n">
        <f aca="false">B121+1</f>
        <v>98</v>
      </c>
      <c r="C122" s="7" t="n">
        <f aca="false">-1 *PMT(B$3/12, 240, B$9)</f>
        <v>9089.70493949128</v>
      </c>
      <c r="D122" s="7" t="n">
        <f aca="false">-1 * IPMT(B$3/12, B122, 240, B$9)</f>
        <v>3441.89152194582</v>
      </c>
      <c r="E122" s="7" t="n">
        <f aca="false">-1 * PPMT(B$3/12, B122, 240, B$9)</f>
        <v>5647.81341754546</v>
      </c>
      <c r="F122" s="7" t="n">
        <f aca="false">F121+D122</f>
        <v>417710.727236356</v>
      </c>
      <c r="G122" s="7" t="n">
        <f aca="false">E122+G121</f>
        <v>973080.356833789</v>
      </c>
      <c r="H122" s="7" t="n">
        <f aca="false">H121+B$2*B$15/12</f>
        <v>326666.666666667</v>
      </c>
      <c r="I122" s="7" t="n">
        <f aca="false">G122+H122</f>
        <v>1299747.02350046</v>
      </c>
      <c r="J122" s="7" t="n">
        <f aca="false">B$4</f>
        <v>500000</v>
      </c>
      <c r="K122" s="7" t="n">
        <f aca="false">I122+J122</f>
        <v>1799747.02350046</v>
      </c>
      <c r="L122" s="7" t="n">
        <f aca="false">D122</f>
        <v>3441.89152194582</v>
      </c>
      <c r="M122" s="7" t="n">
        <f aca="false">M121*(1+(B$15/12))</f>
        <v>4693.78538583638</v>
      </c>
      <c r="N122" s="7" t="n">
        <f aca="false">M122+L122</f>
        <v>8135.67690778219</v>
      </c>
      <c r="O122" s="7" t="n">
        <f aca="false">O121*(1+(B$15/12))</f>
        <v>14654.2421454567</v>
      </c>
      <c r="P122" s="7" t="n">
        <f aca="false">J122*B$5/12</f>
        <v>833.333333333333</v>
      </c>
      <c r="Q122" s="7" t="n">
        <f aca="false">O122-N122+P122</f>
        <v>7351.89857100781</v>
      </c>
      <c r="R122" s="7" t="n">
        <f aca="false">R121+Q122</f>
        <v>540384.481812827</v>
      </c>
      <c r="S122" s="12" t="n">
        <f aca="false">12*Q122/K122</f>
        <v>0.0490195464696493</v>
      </c>
      <c r="T122" s="7" t="n">
        <f aca="false">M122+C122</f>
        <v>13783.4903253277</v>
      </c>
      <c r="U122" s="7" t="n">
        <f aca="false">O122</f>
        <v>14654.2421454567</v>
      </c>
      <c r="V122" s="13" t="n">
        <f aca="false">U122-T122</f>
        <v>870.751820129009</v>
      </c>
      <c r="W122" s="13" t="n">
        <f aca="false">W121+V122</f>
        <v>-14362.5416876293</v>
      </c>
    </row>
    <row r="123" customFormat="false" ht="12.8" hidden="false" customHeight="false" outlineLevel="0" collapsed="false">
      <c r="A123" s="11" t="n">
        <f aca="false">A122+ORG.OPENOFFICE.DAYSINMONTH(A122)</f>
        <v>47270</v>
      </c>
      <c r="B123" s="6" t="n">
        <f aca="false">B122+1</f>
        <v>99</v>
      </c>
      <c r="C123" s="7" t="n">
        <f aca="false">-1 *PMT(B$3/12, 240, B$9)</f>
        <v>9089.70493949128</v>
      </c>
      <c r="D123" s="7" t="n">
        <f aca="false">-1 * IPMT(B$3/12, B123, 240, B$9)</f>
        <v>3423.06547722067</v>
      </c>
      <c r="E123" s="7" t="n">
        <f aca="false">-1 * PPMT(B$3/12, B123, 240, B$9)</f>
        <v>5666.63946227061</v>
      </c>
      <c r="F123" s="7" t="n">
        <f aca="false">F122+D123</f>
        <v>421133.792713577</v>
      </c>
      <c r="G123" s="7" t="n">
        <f aca="false">E123+G122</f>
        <v>978746.99629606</v>
      </c>
      <c r="H123" s="7" t="n">
        <f aca="false">H122+B$2*B$15/12</f>
        <v>330000</v>
      </c>
      <c r="I123" s="7" t="n">
        <f aca="false">G123+H123</f>
        <v>1308746.99629606</v>
      </c>
      <c r="J123" s="7" t="n">
        <f aca="false">B$4</f>
        <v>500000</v>
      </c>
      <c r="K123" s="7" t="n">
        <f aca="false">I123+J123</f>
        <v>1808746.99629606</v>
      </c>
      <c r="L123" s="7" t="n">
        <f aca="false">D123</f>
        <v>3423.06547722067</v>
      </c>
      <c r="M123" s="7" t="n">
        <f aca="false">M122*(1+(B$15/12))</f>
        <v>4701.60836147944</v>
      </c>
      <c r="N123" s="7" t="n">
        <f aca="false">M123+L123</f>
        <v>8124.6738387001</v>
      </c>
      <c r="O123" s="7" t="n">
        <f aca="false">O122*(1+(B$15/12))</f>
        <v>14678.6658823658</v>
      </c>
      <c r="P123" s="7" t="n">
        <f aca="false">J123*B$5/12</f>
        <v>833.333333333333</v>
      </c>
      <c r="Q123" s="7" t="n">
        <f aca="false">O123-N123+P123</f>
        <v>7387.32537699899</v>
      </c>
      <c r="R123" s="7" t="n">
        <f aca="false">R122+Q123</f>
        <v>547771.807189826</v>
      </c>
      <c r="S123" s="12" t="n">
        <f aca="false">12*Q123/K123</f>
        <v>0.0490106713130806</v>
      </c>
      <c r="T123" s="7" t="n">
        <f aca="false">M123+C123</f>
        <v>13791.3133009707</v>
      </c>
      <c r="U123" s="7" t="n">
        <f aca="false">O123</f>
        <v>14678.6658823658</v>
      </c>
      <c r="V123" s="13" t="n">
        <f aca="false">U123-T123</f>
        <v>887.352581395045</v>
      </c>
      <c r="W123" s="13" t="n">
        <f aca="false">W122+V123</f>
        <v>-13475.1891062343</v>
      </c>
    </row>
    <row r="124" customFormat="false" ht="12.8" hidden="false" customHeight="false" outlineLevel="0" collapsed="false">
      <c r="A124" s="11" t="n">
        <f aca="false">A123+ORG.OPENOFFICE.DAYSINMONTH(A123)</f>
        <v>47300</v>
      </c>
      <c r="B124" s="6" t="n">
        <f aca="false">B123+1</f>
        <v>100</v>
      </c>
      <c r="C124" s="7" t="n">
        <f aca="false">-1 *PMT(B$3/12, 240, B$9)</f>
        <v>9089.70493949128</v>
      </c>
      <c r="D124" s="7" t="n">
        <f aca="false">-1 * IPMT(B$3/12, B124, 240, B$9)</f>
        <v>3404.1766790131</v>
      </c>
      <c r="E124" s="7" t="n">
        <f aca="false">-1 * PPMT(B$3/12, B124, 240, B$9)</f>
        <v>5685.52826047818</v>
      </c>
      <c r="F124" s="7" t="n">
        <f aca="false">F123+D124</f>
        <v>424537.96939259</v>
      </c>
      <c r="G124" s="7" t="n">
        <f aca="false">E124+G123</f>
        <v>984432.524556538</v>
      </c>
      <c r="H124" s="7" t="n">
        <f aca="false">H123+B$2*B$15/12</f>
        <v>333333.333333333</v>
      </c>
      <c r="I124" s="7" t="n">
        <f aca="false">G124+H124</f>
        <v>1317765.85788987</v>
      </c>
      <c r="J124" s="7" t="n">
        <f aca="false">B$4</f>
        <v>500000</v>
      </c>
      <c r="K124" s="7" t="n">
        <f aca="false">I124+J124</f>
        <v>1817765.85788987</v>
      </c>
      <c r="L124" s="7" t="n">
        <f aca="false">D124</f>
        <v>3404.1766790131</v>
      </c>
      <c r="M124" s="7" t="n">
        <f aca="false">M123*(1+(B$15/12))</f>
        <v>4709.44437541524</v>
      </c>
      <c r="N124" s="7" t="n">
        <f aca="false">M124+L124</f>
        <v>8113.62105442833</v>
      </c>
      <c r="O124" s="7" t="n">
        <f aca="false">O123*(1+(B$15/12))</f>
        <v>14703.130325503</v>
      </c>
      <c r="P124" s="7" t="n">
        <f aca="false">J124*B$5/12</f>
        <v>833.333333333333</v>
      </c>
      <c r="Q124" s="7" t="n">
        <f aca="false">O124-N124+P124</f>
        <v>7422.84260440804</v>
      </c>
      <c r="R124" s="7" t="n">
        <f aca="false">R123+Q124</f>
        <v>555194.649794234</v>
      </c>
      <c r="S124" s="12" t="n">
        <f aca="false">12*Q124/K124</f>
        <v>0.049001971770059</v>
      </c>
      <c r="T124" s="7" t="n">
        <f aca="false">M124+C124</f>
        <v>13799.1493149065</v>
      </c>
      <c r="U124" s="7" t="n">
        <f aca="false">O124</f>
        <v>14703.130325503</v>
      </c>
      <c r="V124" s="13" t="n">
        <f aca="false">U124-T124</f>
        <v>903.981010596521</v>
      </c>
      <c r="W124" s="13" t="n">
        <f aca="false">W123+V124</f>
        <v>-12571.2080956377</v>
      </c>
    </row>
    <row r="125" customFormat="false" ht="12.8" hidden="false" customHeight="false" outlineLevel="0" collapsed="false">
      <c r="A125" s="11" t="n">
        <f aca="false">A124+ORG.OPENOFFICE.DAYSINMONTH(A124)</f>
        <v>47331</v>
      </c>
      <c r="B125" s="6" t="n">
        <f aca="false">B124+1</f>
        <v>101</v>
      </c>
      <c r="C125" s="7" t="n">
        <f aca="false">-1 *PMT(B$3/12, 240, B$9)</f>
        <v>9089.70493949128</v>
      </c>
      <c r="D125" s="7" t="n">
        <f aca="false">-1 * IPMT(B$3/12, B125, 240, B$9)</f>
        <v>3385.22491814484</v>
      </c>
      <c r="E125" s="7" t="n">
        <f aca="false">-1 * PPMT(B$3/12, B125, 240, B$9)</f>
        <v>5704.48002134645</v>
      </c>
      <c r="F125" s="7" t="n">
        <f aca="false">F124+D125</f>
        <v>427923.194310735</v>
      </c>
      <c r="G125" s="7" t="n">
        <f aca="false">E125+G124</f>
        <v>990137.004577884</v>
      </c>
      <c r="H125" s="7" t="n">
        <f aca="false">H124+B$2*B$15/12</f>
        <v>336666.666666666</v>
      </c>
      <c r="I125" s="7" t="n">
        <f aca="false">G125+H125</f>
        <v>1326803.67124455</v>
      </c>
      <c r="J125" s="7" t="n">
        <f aca="false">B$4</f>
        <v>500000</v>
      </c>
      <c r="K125" s="7" t="n">
        <f aca="false">I125+J125</f>
        <v>1826803.67124455</v>
      </c>
      <c r="L125" s="7" t="n">
        <f aca="false">D125</f>
        <v>3385.22491814484</v>
      </c>
      <c r="M125" s="7" t="n">
        <f aca="false">M124*(1+(B$15/12))</f>
        <v>4717.29344937426</v>
      </c>
      <c r="N125" s="7" t="n">
        <f aca="false">M125+L125</f>
        <v>8102.5183675191</v>
      </c>
      <c r="O125" s="7" t="n">
        <f aca="false">O124*(1+(B$15/12))</f>
        <v>14727.6355427122</v>
      </c>
      <c r="P125" s="7" t="n">
        <f aca="false">J125*B$5/12</f>
        <v>833.333333333333</v>
      </c>
      <c r="Q125" s="7" t="n">
        <f aca="false">O125-N125+P125</f>
        <v>7458.45050852645</v>
      </c>
      <c r="R125" s="7" t="n">
        <f aca="false">R124+Q125</f>
        <v>562653.10030276</v>
      </c>
      <c r="S125" s="12" t="n">
        <f aca="false">12*Q125/K125</f>
        <v>0.048993445497809</v>
      </c>
      <c r="T125" s="7" t="n">
        <f aca="false">M125+C125</f>
        <v>13806.9983888655</v>
      </c>
      <c r="U125" s="7" t="n">
        <f aca="false">O125</f>
        <v>14727.6355427122</v>
      </c>
      <c r="V125" s="13" t="n">
        <f aca="false">U125-T125</f>
        <v>920.63715384667</v>
      </c>
      <c r="W125" s="13" t="n">
        <f aca="false">W124+V125</f>
        <v>-11650.5709417911</v>
      </c>
    </row>
    <row r="126" customFormat="false" ht="12.8" hidden="false" customHeight="false" outlineLevel="0" collapsed="false">
      <c r="A126" s="11" t="n">
        <f aca="false">A125+ORG.OPENOFFICE.DAYSINMONTH(A125)</f>
        <v>47362</v>
      </c>
      <c r="B126" s="6" t="n">
        <f aca="false">B125+1</f>
        <v>102</v>
      </c>
      <c r="C126" s="7" t="n">
        <f aca="false">-1 *PMT(B$3/12, 240, B$9)</f>
        <v>9089.70493949128</v>
      </c>
      <c r="D126" s="7" t="n">
        <f aca="false">-1 * IPMT(B$3/12, B126, 240, B$9)</f>
        <v>3366.20998474035</v>
      </c>
      <c r="E126" s="7" t="n">
        <f aca="false">-1 * PPMT(B$3/12, B126, 240, B$9)</f>
        <v>5723.49495475093</v>
      </c>
      <c r="F126" s="7" t="n">
        <f aca="false">F125+D126</f>
        <v>431289.404295475</v>
      </c>
      <c r="G126" s="7" t="n">
        <f aca="false">E126+G125</f>
        <v>995860.499532635</v>
      </c>
      <c r="H126" s="7" t="n">
        <f aca="false">H125+B$2*B$15/12</f>
        <v>340000</v>
      </c>
      <c r="I126" s="7" t="n">
        <f aca="false">G126+H126</f>
        <v>1335860.49953264</v>
      </c>
      <c r="J126" s="7" t="n">
        <f aca="false">B$4</f>
        <v>500000</v>
      </c>
      <c r="K126" s="7" t="n">
        <f aca="false">I126+J126</f>
        <v>1835860.49953264</v>
      </c>
      <c r="L126" s="7" t="n">
        <f aca="false">D126</f>
        <v>3366.20998474035</v>
      </c>
      <c r="M126" s="7" t="n">
        <f aca="false">M125*(1+(B$15/12))</f>
        <v>4725.15560512322</v>
      </c>
      <c r="N126" s="7" t="n">
        <f aca="false">M126+L126</f>
        <v>8091.36558986357</v>
      </c>
      <c r="O126" s="7" t="n">
        <f aca="false">O125*(1+(B$15/12))</f>
        <v>14752.1816019501</v>
      </c>
      <c r="P126" s="7" t="n">
        <f aca="false">J126*B$5/12</f>
        <v>833.333333333333</v>
      </c>
      <c r="Q126" s="7" t="n">
        <f aca="false">O126-N126+P126</f>
        <v>7494.14934541983</v>
      </c>
      <c r="R126" s="7" t="n">
        <f aca="false">R125+Q126</f>
        <v>570147.24964818</v>
      </c>
      <c r="S126" s="12" t="n">
        <f aca="false">12*Q126/K126</f>
        <v>0.0489850901895498</v>
      </c>
      <c r="T126" s="7" t="n">
        <f aca="false">M126+C126</f>
        <v>13814.8605446145</v>
      </c>
      <c r="U126" s="7" t="n">
        <f aca="false">O126</f>
        <v>14752.1816019501</v>
      </c>
      <c r="V126" s="13" t="n">
        <f aca="false">U126-T126</f>
        <v>937.321057335568</v>
      </c>
      <c r="W126" s="13" t="n">
        <f aca="false">W125+V126</f>
        <v>-10713.2498844555</v>
      </c>
    </row>
    <row r="127" customFormat="false" ht="12.8" hidden="false" customHeight="false" outlineLevel="0" collapsed="false">
      <c r="A127" s="11" t="n">
        <f aca="false">A126+ORG.OPENOFFICE.DAYSINMONTH(A126)</f>
        <v>47392</v>
      </c>
      <c r="B127" s="6" t="n">
        <f aca="false">B126+1</f>
        <v>103</v>
      </c>
      <c r="C127" s="7" t="n">
        <f aca="false">-1 *PMT(B$3/12, 240, B$9)</f>
        <v>9089.70493949128</v>
      </c>
      <c r="D127" s="7" t="n">
        <f aca="false">-1 * IPMT(B$3/12, B127, 240, B$9)</f>
        <v>3347.13166822451</v>
      </c>
      <c r="E127" s="7" t="n">
        <f aca="false">-1 * PPMT(B$3/12, B127, 240, B$9)</f>
        <v>5742.57327126677</v>
      </c>
      <c r="F127" s="7" t="n">
        <f aca="false">F126+D127</f>
        <v>434636.5359637</v>
      </c>
      <c r="G127" s="7" t="n">
        <f aca="false">E127+G126</f>
        <v>1001603.0728039</v>
      </c>
      <c r="H127" s="7" t="n">
        <f aca="false">H126+B$2*B$15/12</f>
        <v>343333.333333333</v>
      </c>
      <c r="I127" s="7" t="n">
        <f aca="false">G127+H127</f>
        <v>1344936.40613724</v>
      </c>
      <c r="J127" s="7" t="n">
        <f aca="false">B$4</f>
        <v>500000</v>
      </c>
      <c r="K127" s="7" t="n">
        <f aca="false">I127+J127</f>
        <v>1844936.40613724</v>
      </c>
      <c r="L127" s="7" t="n">
        <f aca="false">D127</f>
        <v>3347.13166822451</v>
      </c>
      <c r="M127" s="7" t="n">
        <f aca="false">M126*(1+(B$15/12))</f>
        <v>4733.03086446509</v>
      </c>
      <c r="N127" s="7" t="n">
        <f aca="false">M127+L127</f>
        <v>8080.1625326896</v>
      </c>
      <c r="O127" s="7" t="n">
        <f aca="false">O126*(1+(B$15/12))</f>
        <v>14776.7685712867</v>
      </c>
      <c r="P127" s="7" t="n">
        <f aca="false">J127*B$5/12</f>
        <v>833.333333333333</v>
      </c>
      <c r="Q127" s="7" t="n">
        <f aca="false">O127-N127+P127</f>
        <v>7529.93937193038</v>
      </c>
      <c r="R127" s="7" t="n">
        <f aca="false">R126+Q127</f>
        <v>577677.18902011</v>
      </c>
      <c r="S127" s="12" t="n">
        <f aca="false">12*Q127/K127</f>
        <v>0.0489769035737936</v>
      </c>
      <c r="T127" s="7" t="n">
        <f aca="false">M127+C127</f>
        <v>13822.7358039564</v>
      </c>
      <c r="U127" s="7" t="n">
        <f aca="false">O127</f>
        <v>14776.7685712867</v>
      </c>
      <c r="V127" s="13" t="n">
        <f aca="false">U127-T127</f>
        <v>954.03276733028</v>
      </c>
      <c r="W127" s="13" t="n">
        <f aca="false">W126+V127</f>
        <v>-9759.21711712522</v>
      </c>
    </row>
    <row r="128" customFormat="false" ht="12.8" hidden="false" customHeight="false" outlineLevel="0" collapsed="false">
      <c r="A128" s="11" t="n">
        <f aca="false">A127+ORG.OPENOFFICE.DAYSINMONTH(A127)</f>
        <v>47423</v>
      </c>
      <c r="B128" s="6" t="n">
        <f aca="false">B127+1</f>
        <v>104</v>
      </c>
      <c r="C128" s="7" t="n">
        <f aca="false">-1 *PMT(B$3/12, 240, B$9)</f>
        <v>9089.70493949128</v>
      </c>
      <c r="D128" s="7" t="n">
        <f aca="false">-1 * IPMT(B$3/12, B128, 240, B$9)</f>
        <v>3327.98975732029</v>
      </c>
      <c r="E128" s="7" t="n">
        <f aca="false">-1 * PPMT(B$3/12, B128, 240, B$9)</f>
        <v>5761.71518217099</v>
      </c>
      <c r="F128" s="7" t="n">
        <f aca="false">F127+D128</f>
        <v>437964.52572102</v>
      </c>
      <c r="G128" s="7" t="n">
        <f aca="false">E128+G127</f>
        <v>1007364.78798607</v>
      </c>
      <c r="H128" s="7" t="n">
        <f aca="false">H127+B$2*B$15/12</f>
        <v>346666.666666666</v>
      </c>
      <c r="I128" s="7" t="n">
        <f aca="false">G128+H128</f>
        <v>1354031.45465274</v>
      </c>
      <c r="J128" s="7" t="n">
        <f aca="false">B$4</f>
        <v>500000</v>
      </c>
      <c r="K128" s="7" t="n">
        <f aca="false">I128+J128</f>
        <v>1854031.45465274</v>
      </c>
      <c r="L128" s="7" t="n">
        <f aca="false">D128</f>
        <v>3327.98975732029</v>
      </c>
      <c r="M128" s="7" t="n">
        <f aca="false">M127*(1+(B$15/12))</f>
        <v>4740.9192492392</v>
      </c>
      <c r="N128" s="7" t="n">
        <f aca="false">M128+L128</f>
        <v>8068.90900655949</v>
      </c>
      <c r="O128" s="7" t="n">
        <f aca="false">O127*(1+(B$15/12))</f>
        <v>14801.3965189055</v>
      </c>
      <c r="P128" s="7" t="n">
        <f aca="false">J128*B$5/12</f>
        <v>833.333333333333</v>
      </c>
      <c r="Q128" s="7" t="n">
        <f aca="false">O128-N128+P128</f>
        <v>7565.82084567931</v>
      </c>
      <c r="R128" s="7" t="n">
        <f aca="false">R127+Q128</f>
        <v>585243.009865789</v>
      </c>
      <c r="S128" s="12" t="n">
        <f aca="false">12*Q128/K128</f>
        <v>0.0489688834136618</v>
      </c>
      <c r="T128" s="7" t="n">
        <f aca="false">M128+C128</f>
        <v>13830.6241887305</v>
      </c>
      <c r="U128" s="7" t="n">
        <f aca="false">O128</f>
        <v>14801.3965189055</v>
      </c>
      <c r="V128" s="13" t="n">
        <f aca="false">U128-T128</f>
        <v>970.772330174983</v>
      </c>
      <c r="W128" s="13" t="n">
        <f aca="false">W127+V128</f>
        <v>-8788.44478695024</v>
      </c>
    </row>
    <row r="129" customFormat="false" ht="12.8" hidden="false" customHeight="false" outlineLevel="0" collapsed="false">
      <c r="A129" s="11" t="n">
        <f aca="false">A128+ORG.OPENOFFICE.DAYSINMONTH(A128)</f>
        <v>47453</v>
      </c>
      <c r="B129" s="6" t="n">
        <f aca="false">B128+1</f>
        <v>105</v>
      </c>
      <c r="C129" s="7" t="n">
        <f aca="false">-1 *PMT(B$3/12, 240, B$9)</f>
        <v>9089.70493949128</v>
      </c>
      <c r="D129" s="7" t="n">
        <f aca="false">-1 * IPMT(B$3/12, B129, 240, B$9)</f>
        <v>3308.78404004638</v>
      </c>
      <c r="E129" s="7" t="n">
        <f aca="false">-1 * PPMT(B$3/12, B129, 240, B$9)</f>
        <v>5780.9208994449</v>
      </c>
      <c r="F129" s="7" t="n">
        <f aca="false">F128+D129</f>
        <v>441273.309761066</v>
      </c>
      <c r="G129" s="7" t="n">
        <f aca="false">E129+G128</f>
        <v>1013145.70888552</v>
      </c>
      <c r="H129" s="7" t="n">
        <f aca="false">H128+B$2*B$15/12</f>
        <v>350000</v>
      </c>
      <c r="I129" s="7" t="n">
        <f aca="false">G129+H129</f>
        <v>1363145.70888552</v>
      </c>
      <c r="J129" s="7" t="n">
        <f aca="false">B$4</f>
        <v>500000</v>
      </c>
      <c r="K129" s="7" t="n">
        <f aca="false">I129+J129</f>
        <v>1863145.70888552</v>
      </c>
      <c r="L129" s="7" t="n">
        <f aca="false">D129</f>
        <v>3308.78404004638</v>
      </c>
      <c r="M129" s="7" t="n">
        <f aca="false">M128*(1+(B$15/12))</f>
        <v>4748.82078132126</v>
      </c>
      <c r="N129" s="7" t="n">
        <f aca="false">M129+L129</f>
        <v>8057.60482136765</v>
      </c>
      <c r="O129" s="7" t="n">
        <f aca="false">O128*(1+(B$15/12))</f>
        <v>14826.0655131036</v>
      </c>
      <c r="P129" s="7" t="n">
        <f aca="false">J129*B$5/12</f>
        <v>833.333333333333</v>
      </c>
      <c r="Q129" s="7" t="n">
        <f aca="false">O129-N129+P129</f>
        <v>7601.79402506932</v>
      </c>
      <c r="R129" s="7" t="n">
        <f aca="false">R128+Q129</f>
        <v>592844.803890859</v>
      </c>
      <c r="S129" s="12" t="n">
        <f aca="false">12*Q129/K129</f>
        <v>0.0489610275062159</v>
      </c>
      <c r="T129" s="7" t="n">
        <f aca="false">M129+C129</f>
        <v>13838.5257208125</v>
      </c>
      <c r="U129" s="7" t="n">
        <f aca="false">O129</f>
        <v>14826.0655131036</v>
      </c>
      <c r="V129" s="13" t="n">
        <f aca="false">U129-T129</f>
        <v>987.539792291094</v>
      </c>
      <c r="W129" s="13" t="n">
        <f aca="false">W128+V129</f>
        <v>-7800.90499465914</v>
      </c>
    </row>
    <row r="130" customFormat="false" ht="12.8" hidden="false" customHeight="false" outlineLevel="0" collapsed="false">
      <c r="A130" s="11" t="n">
        <f aca="false">A129+ORG.OPENOFFICE.DAYSINMONTH(A129)</f>
        <v>47484</v>
      </c>
      <c r="B130" s="6" t="n">
        <f aca="false">B129+1</f>
        <v>106</v>
      </c>
      <c r="C130" s="7" t="n">
        <f aca="false">-1 *PMT(B$3/12, 240, B$9)</f>
        <v>9089.70493949128</v>
      </c>
      <c r="D130" s="7" t="n">
        <f aca="false">-1 * IPMT(B$3/12, B130, 240, B$9)</f>
        <v>3289.5143037149</v>
      </c>
      <c r="E130" s="7" t="n">
        <f aca="false">-1 * PPMT(B$3/12, B130, 240, B$9)</f>
        <v>5800.19063577638</v>
      </c>
      <c r="F130" s="7" t="n">
        <f aca="false">F129+D130</f>
        <v>444562.824064781</v>
      </c>
      <c r="G130" s="7" t="n">
        <f aca="false">E130+G129</f>
        <v>1018945.89952129</v>
      </c>
      <c r="H130" s="7" t="n">
        <f aca="false">H129+B$2*B$15/12</f>
        <v>353333.333333333</v>
      </c>
      <c r="I130" s="7" t="n">
        <f aca="false">G130+H130</f>
        <v>1372279.23285463</v>
      </c>
      <c r="J130" s="7" t="n">
        <f aca="false">B$4</f>
        <v>500000</v>
      </c>
      <c r="K130" s="7" t="n">
        <f aca="false">I130+J130</f>
        <v>1872279.23285463</v>
      </c>
      <c r="L130" s="7" t="n">
        <f aca="false">D130</f>
        <v>3289.5143037149</v>
      </c>
      <c r="M130" s="7" t="n">
        <f aca="false">M129*(1+(B$15/12))</f>
        <v>4756.73548262347</v>
      </c>
      <c r="N130" s="7" t="n">
        <f aca="false">M130+L130</f>
        <v>8046.24978633837</v>
      </c>
      <c r="O130" s="7" t="n">
        <f aca="false">O129*(1+(B$15/12))</f>
        <v>14850.7756222921</v>
      </c>
      <c r="P130" s="7" t="n">
        <f aca="false">J130*B$5/12</f>
        <v>833.333333333333</v>
      </c>
      <c r="Q130" s="7" t="n">
        <f aca="false">O130-N130+P130</f>
        <v>7637.85916928711</v>
      </c>
      <c r="R130" s="7" t="n">
        <f aca="false">R129+Q130</f>
        <v>600482.663060146</v>
      </c>
      <c r="S130" s="12" t="n">
        <f aca="false">12*Q130/K130</f>
        <v>0.0489533336818044</v>
      </c>
      <c r="T130" s="7" t="n">
        <f aca="false">M130+C130</f>
        <v>13846.4404221147</v>
      </c>
      <c r="U130" s="7" t="n">
        <f aca="false">O130</f>
        <v>14850.7756222921</v>
      </c>
      <c r="V130" s="13" t="n">
        <f aca="false">U130-T130</f>
        <v>1004.3352001774</v>
      </c>
      <c r="W130" s="13" t="n">
        <f aca="false">W129+V130</f>
        <v>-6796.56979448174</v>
      </c>
    </row>
    <row r="131" customFormat="false" ht="12.8" hidden="false" customHeight="false" outlineLevel="0" collapsed="false">
      <c r="A131" s="11" t="n">
        <f aca="false">A130+ORG.OPENOFFICE.DAYSINMONTH(A130)</f>
        <v>47515</v>
      </c>
      <c r="B131" s="6" t="n">
        <f aca="false">B130+1</f>
        <v>107</v>
      </c>
      <c r="C131" s="7" t="n">
        <f aca="false">-1 *PMT(B$3/12, 240, B$9)</f>
        <v>9089.70493949128</v>
      </c>
      <c r="D131" s="7" t="n">
        <f aca="false">-1 * IPMT(B$3/12, B131, 240, B$9)</f>
        <v>3270.18033492898</v>
      </c>
      <c r="E131" s="7" t="n">
        <f aca="false">-1 * PPMT(B$3/12, B131, 240, B$9)</f>
        <v>5819.5246045623</v>
      </c>
      <c r="F131" s="7" t="n">
        <f aca="false">F130+D131</f>
        <v>447833.00439971</v>
      </c>
      <c r="G131" s="7" t="n">
        <f aca="false">E131+G130</f>
        <v>1024765.42412586</v>
      </c>
      <c r="H131" s="7" t="n">
        <f aca="false">H130+B$2*B$15/12</f>
        <v>356666.666666666</v>
      </c>
      <c r="I131" s="7" t="n">
        <f aca="false">G131+H131</f>
        <v>1381432.09079252</v>
      </c>
      <c r="J131" s="7" t="n">
        <f aca="false">B$4</f>
        <v>500000</v>
      </c>
      <c r="K131" s="7" t="n">
        <f aca="false">I131+J131</f>
        <v>1881432.09079252</v>
      </c>
      <c r="L131" s="7" t="n">
        <f aca="false">D131</f>
        <v>3270.18033492898</v>
      </c>
      <c r="M131" s="7" t="n">
        <f aca="false">M130*(1+(B$15/12))</f>
        <v>4764.66337509451</v>
      </c>
      <c r="N131" s="7" t="n">
        <f aca="false">M131+L131</f>
        <v>8034.84371002348</v>
      </c>
      <c r="O131" s="7" t="n">
        <f aca="false">O130*(1+(B$15/12))</f>
        <v>14875.526914996</v>
      </c>
      <c r="P131" s="7" t="n">
        <f aca="false">J131*B$5/12</f>
        <v>833.333333333333</v>
      </c>
      <c r="Q131" s="7" t="n">
        <f aca="false">O131-N131+P131</f>
        <v>7674.01653830582</v>
      </c>
      <c r="R131" s="7" t="n">
        <f aca="false">R130+Q131</f>
        <v>608156.679598452</v>
      </c>
      <c r="S131" s="12" t="n">
        <f aca="false">12*Q131/K131</f>
        <v>0.0489457998034248</v>
      </c>
      <c r="T131" s="7" t="n">
        <f aca="false">M131+C131</f>
        <v>13854.3683145858</v>
      </c>
      <c r="U131" s="7" t="n">
        <f aca="false">O131</f>
        <v>14875.526914996</v>
      </c>
      <c r="V131" s="13" t="n">
        <f aca="false">U131-T131</f>
        <v>1021.15860041018</v>
      </c>
      <c r="W131" s="13" t="n">
        <f aca="false">W130+V131</f>
        <v>-5775.41119407156</v>
      </c>
    </row>
    <row r="132" customFormat="false" ht="12.8" hidden="false" customHeight="false" outlineLevel="0" collapsed="false">
      <c r="A132" s="11" t="n">
        <f aca="false">A131+ORG.OPENOFFICE.DAYSINMONTH(A131)</f>
        <v>47543</v>
      </c>
      <c r="B132" s="6" t="n">
        <f aca="false">B131+1</f>
        <v>108</v>
      </c>
      <c r="C132" s="7" t="n">
        <f aca="false">-1 *PMT(B$3/12, 240, B$9)</f>
        <v>9089.70493949128</v>
      </c>
      <c r="D132" s="7" t="n">
        <f aca="false">-1 * IPMT(B$3/12, B132, 240, B$9)</f>
        <v>3250.78191958044</v>
      </c>
      <c r="E132" s="7" t="n">
        <f aca="false">-1 * PPMT(B$3/12, B132, 240, B$9)</f>
        <v>5838.92301991084</v>
      </c>
      <c r="F132" s="7" t="n">
        <f aca="false">F131+D132</f>
        <v>451083.786319291</v>
      </c>
      <c r="G132" s="7" t="n">
        <f aca="false">E132+G131</f>
        <v>1030604.34714577</v>
      </c>
      <c r="H132" s="7" t="n">
        <f aca="false">H131+B$2*B$15/12</f>
        <v>360000</v>
      </c>
      <c r="I132" s="7" t="n">
        <f aca="false">G132+H132</f>
        <v>1390604.34714577</v>
      </c>
      <c r="J132" s="7" t="n">
        <f aca="false">B$4</f>
        <v>500000</v>
      </c>
      <c r="K132" s="7" t="n">
        <f aca="false">I132+J132</f>
        <v>1890604.34714577</v>
      </c>
      <c r="L132" s="7" t="n">
        <f aca="false">D132</f>
        <v>3250.78191958044</v>
      </c>
      <c r="M132" s="7" t="n">
        <f aca="false">M131*(1+(B$15/12))</f>
        <v>4772.60448071966</v>
      </c>
      <c r="N132" s="7" t="n">
        <f aca="false">M132+L132</f>
        <v>8023.3864003001</v>
      </c>
      <c r="O132" s="7" t="n">
        <f aca="false">O131*(1+(B$15/12))</f>
        <v>14900.3194598543</v>
      </c>
      <c r="P132" s="7" t="n">
        <f aca="false">J132*B$5/12</f>
        <v>833.333333333333</v>
      </c>
      <c r="Q132" s="7" t="n">
        <f aca="false">O132-N132+P132</f>
        <v>7710.26639288753</v>
      </c>
      <c r="R132" s="7" t="n">
        <f aca="false">R131+Q132</f>
        <v>615866.945991339</v>
      </c>
      <c r="S132" s="12" t="n">
        <f aca="false">12*Q132/K132</f>
        <v>0.0489384237661</v>
      </c>
      <c r="T132" s="7" t="n">
        <f aca="false">M132+C132</f>
        <v>13862.3094202109</v>
      </c>
      <c r="U132" s="7" t="n">
        <f aca="false">O132</f>
        <v>14900.3194598543</v>
      </c>
      <c r="V132" s="13" t="n">
        <f aca="false">U132-T132</f>
        <v>1038.01003964335</v>
      </c>
      <c r="W132" s="13" t="n">
        <f aca="false">W131+V132</f>
        <v>-4737.40115442821</v>
      </c>
      <c r="X132" s="7" t="n">
        <f aca="false">SUM(V121:V132)</f>
        <v>11350.071034092</v>
      </c>
    </row>
    <row r="133" customFormat="false" ht="12.8" hidden="false" customHeight="false" outlineLevel="0" collapsed="false">
      <c r="A133" s="11" t="n">
        <f aca="false">A132+ORG.OPENOFFICE.DAYSINMONTH(A132)</f>
        <v>47574</v>
      </c>
      <c r="B133" s="6" t="n">
        <f aca="false">B132+1</f>
        <v>109</v>
      </c>
      <c r="C133" s="7" t="n">
        <f aca="false">-1 *PMT(B$3/12, 240, B$9)</f>
        <v>9089.70493949128</v>
      </c>
      <c r="D133" s="7" t="n">
        <f aca="false">-1 * IPMT(B$3/12, B133, 240, B$9)</f>
        <v>3231.3188428474</v>
      </c>
      <c r="E133" s="7" t="n">
        <f aca="false">-1 * PPMT(B$3/12, B133, 240, B$9)</f>
        <v>5858.38609664388</v>
      </c>
      <c r="F133" s="7" t="n">
        <f aca="false">F132+D133</f>
        <v>454315.105162138</v>
      </c>
      <c r="G133" s="7" t="n">
        <f aca="false">E133+G132</f>
        <v>1036462.73324241</v>
      </c>
      <c r="H133" s="7" t="n">
        <f aca="false">H132+B$2*B$15/12</f>
        <v>363333.333333333</v>
      </c>
      <c r="I133" s="7" t="n">
        <f aca="false">G133+H133</f>
        <v>1399796.06657574</v>
      </c>
      <c r="J133" s="7" t="n">
        <f aca="false">B$4</f>
        <v>500000</v>
      </c>
      <c r="K133" s="7" t="n">
        <f aca="false">I133+J133</f>
        <v>1899796.06657574</v>
      </c>
      <c r="L133" s="7" t="n">
        <f aca="false">D133</f>
        <v>3231.3188428474</v>
      </c>
      <c r="M133" s="7" t="n">
        <f aca="false">M132*(1+(B$15/12))</f>
        <v>4780.55882152086</v>
      </c>
      <c r="N133" s="7" t="n">
        <f aca="false">M133+L133</f>
        <v>8011.87766436826</v>
      </c>
      <c r="O133" s="7" t="n">
        <f aca="false">O132*(1+(B$15/12))</f>
        <v>14925.1533256207</v>
      </c>
      <c r="P133" s="7" t="n">
        <f aca="false">J133*B$5/12</f>
        <v>833.333333333333</v>
      </c>
      <c r="Q133" s="7" t="n">
        <f aca="false">O133-N133+P133</f>
        <v>7746.60899458579</v>
      </c>
      <c r="R133" s="7" t="n">
        <f aca="false">R132+Q133</f>
        <v>623613.554985925</v>
      </c>
      <c r="S133" s="12" t="n">
        <f aca="false">12*Q133/K133</f>
        <v>0.0489312034962692</v>
      </c>
      <c r="T133" s="7" t="n">
        <f aca="false">M133+C133</f>
        <v>13870.2637610121</v>
      </c>
      <c r="U133" s="7" t="n">
        <f aca="false">O133</f>
        <v>14925.1533256207</v>
      </c>
      <c r="V133" s="13" t="n">
        <f aca="false">U133-T133</f>
        <v>1054.88956460857</v>
      </c>
      <c r="W133" s="13" t="n">
        <f aca="false">W132+V133</f>
        <v>-3682.51158981964</v>
      </c>
    </row>
    <row r="134" customFormat="false" ht="12.8" hidden="false" customHeight="false" outlineLevel="0" collapsed="false">
      <c r="A134" s="11" t="n">
        <f aca="false">A133+ORG.OPENOFFICE.DAYSINMONTH(A133)</f>
        <v>47604</v>
      </c>
      <c r="B134" s="6" t="n">
        <f aca="false">B133+1</f>
        <v>110</v>
      </c>
      <c r="C134" s="7" t="n">
        <f aca="false">-1 *PMT(B$3/12, 240, B$9)</f>
        <v>9089.70493949128</v>
      </c>
      <c r="D134" s="7" t="n">
        <f aca="false">-1 * IPMT(B$3/12, B134, 240, B$9)</f>
        <v>3211.79088919192</v>
      </c>
      <c r="E134" s="7" t="n">
        <f aca="false">-1 * PPMT(B$3/12, B134, 240, B$9)</f>
        <v>5877.91405029936</v>
      </c>
      <c r="F134" s="7" t="n">
        <f aca="false">F133+D134</f>
        <v>457526.89605133</v>
      </c>
      <c r="G134" s="7" t="n">
        <f aca="false">E134+G133</f>
        <v>1042340.64729271</v>
      </c>
      <c r="H134" s="7" t="n">
        <f aca="false">H133+B$2*B$15/12</f>
        <v>366666.666666666</v>
      </c>
      <c r="I134" s="7" t="n">
        <f aca="false">G134+H134</f>
        <v>1409007.31395938</v>
      </c>
      <c r="J134" s="7" t="n">
        <f aca="false">B$4</f>
        <v>500000</v>
      </c>
      <c r="K134" s="7" t="n">
        <f aca="false">I134+J134</f>
        <v>1909007.31395938</v>
      </c>
      <c r="L134" s="7" t="n">
        <f aca="false">D134</f>
        <v>3211.79088919192</v>
      </c>
      <c r="M134" s="7" t="n">
        <f aca="false">M133*(1+(B$15/12))</f>
        <v>4788.52641955673</v>
      </c>
      <c r="N134" s="7" t="n">
        <f aca="false">M134+L134</f>
        <v>8000.31730874865</v>
      </c>
      <c r="O134" s="7" t="n">
        <f aca="false">O133*(1+(B$15/12))</f>
        <v>14950.0285811634</v>
      </c>
      <c r="P134" s="7" t="n">
        <f aca="false">J134*B$5/12</f>
        <v>833.333333333333</v>
      </c>
      <c r="Q134" s="7" t="n">
        <f aca="false">O134-N134+P134</f>
        <v>7783.0446057481</v>
      </c>
      <c r="R134" s="7" t="n">
        <f aca="false">R133+Q134</f>
        <v>631396.599591673</v>
      </c>
      <c r="S134" s="12" t="n">
        <f aca="false">12*Q134/K134</f>
        <v>0.0489241369511928</v>
      </c>
      <c r="T134" s="7" t="n">
        <f aca="false">M134+C134</f>
        <v>13878.231359048</v>
      </c>
      <c r="U134" s="7" t="n">
        <f aca="false">O134</f>
        <v>14950.0285811634</v>
      </c>
      <c r="V134" s="13" t="n">
        <f aca="false">U134-T134</f>
        <v>1071.79722211541</v>
      </c>
      <c r="W134" s="13" t="n">
        <f aca="false">W133+V134</f>
        <v>-2610.71436770423</v>
      </c>
    </row>
    <row r="135" customFormat="false" ht="12.8" hidden="false" customHeight="false" outlineLevel="0" collapsed="false">
      <c r="A135" s="11" t="n">
        <f aca="false">A134+ORG.OPENOFFICE.DAYSINMONTH(A134)</f>
        <v>47635</v>
      </c>
      <c r="B135" s="6" t="n">
        <f aca="false">B134+1</f>
        <v>111</v>
      </c>
      <c r="C135" s="7" t="n">
        <f aca="false">-1 *PMT(B$3/12, 240, B$9)</f>
        <v>9089.70493949128</v>
      </c>
      <c r="D135" s="7" t="n">
        <f aca="false">-1 * IPMT(B$3/12, B135, 240, B$9)</f>
        <v>3192.19784235759</v>
      </c>
      <c r="E135" s="7" t="n">
        <f aca="false">-1 * PPMT(B$3/12, B135, 240, B$9)</f>
        <v>5897.50709713369</v>
      </c>
      <c r="F135" s="7" t="n">
        <f aca="false">F134+D135</f>
        <v>460719.093893688</v>
      </c>
      <c r="G135" s="7" t="n">
        <f aca="false">E135+G134</f>
        <v>1048238.15438984</v>
      </c>
      <c r="H135" s="7" t="n">
        <f aca="false">H134+B$2*B$15/12</f>
        <v>370000</v>
      </c>
      <c r="I135" s="7" t="n">
        <f aca="false">G135+H135</f>
        <v>1418238.15438984</v>
      </c>
      <c r="J135" s="7" t="n">
        <f aca="false">B$4</f>
        <v>500000</v>
      </c>
      <c r="K135" s="7" t="n">
        <f aca="false">I135+J135</f>
        <v>1918238.15438984</v>
      </c>
      <c r="L135" s="7" t="n">
        <f aca="false">D135</f>
        <v>3192.19784235759</v>
      </c>
      <c r="M135" s="7" t="n">
        <f aca="false">M134*(1+(B$15/12))</f>
        <v>4796.50729692266</v>
      </c>
      <c r="N135" s="7" t="n">
        <f aca="false">M135+L135</f>
        <v>7988.70513928025</v>
      </c>
      <c r="O135" s="7" t="n">
        <f aca="false">O134*(1+(B$15/12))</f>
        <v>14974.9452954654</v>
      </c>
      <c r="P135" s="7" t="n">
        <f aca="false">J135*B$5/12</f>
        <v>833.333333333333</v>
      </c>
      <c r="Q135" s="7" t="n">
        <f aca="false">O135-N135+P135</f>
        <v>7819.57348951844</v>
      </c>
      <c r="R135" s="7" t="n">
        <f aca="false">R134+Q135</f>
        <v>639216.173081192</v>
      </c>
      <c r="S135" s="12" t="n">
        <f aca="false">12*Q135/K135</f>
        <v>0.0489172221183706</v>
      </c>
      <c r="T135" s="7" t="n">
        <f aca="false">M135+C135</f>
        <v>13886.2122364139</v>
      </c>
      <c r="U135" s="7" t="n">
        <f aca="false">O135</f>
        <v>14974.9452954654</v>
      </c>
      <c r="V135" s="13" t="n">
        <f aca="false">U135-T135</f>
        <v>1088.73305905142</v>
      </c>
      <c r="W135" s="13" t="n">
        <f aca="false">W134+V135</f>
        <v>-1521.98130865282</v>
      </c>
    </row>
    <row r="136" customFormat="false" ht="12.8" hidden="false" customHeight="false" outlineLevel="0" collapsed="false">
      <c r="A136" s="11" t="n">
        <f aca="false">A135+ORG.OPENOFFICE.DAYSINMONTH(A135)</f>
        <v>47665</v>
      </c>
      <c r="B136" s="6" t="n">
        <f aca="false">B135+1</f>
        <v>112</v>
      </c>
      <c r="C136" s="7" t="n">
        <f aca="false">-1 *PMT(B$3/12, 240, B$9)</f>
        <v>9089.70493949128</v>
      </c>
      <c r="D136" s="7" t="n">
        <f aca="false">-1 * IPMT(B$3/12, B136, 240, B$9)</f>
        <v>3172.53948536714</v>
      </c>
      <c r="E136" s="7" t="n">
        <f aca="false">-1 * PPMT(B$3/12, B136, 240, B$9)</f>
        <v>5917.16545412414</v>
      </c>
      <c r="F136" s="7" t="n">
        <f aca="false">F135+D136</f>
        <v>463891.633379055</v>
      </c>
      <c r="G136" s="7" t="n">
        <f aca="false">E136+G135</f>
        <v>1054155.31984397</v>
      </c>
      <c r="H136" s="7" t="n">
        <f aca="false">H135+B$2*B$15/12</f>
        <v>373333.333333333</v>
      </c>
      <c r="I136" s="7" t="n">
        <f aca="false">G136+H136</f>
        <v>1427488.6531773</v>
      </c>
      <c r="J136" s="7" t="n">
        <f aca="false">B$4</f>
        <v>500000</v>
      </c>
      <c r="K136" s="7" t="n">
        <f aca="false">I136+J136</f>
        <v>1927488.6531773</v>
      </c>
      <c r="L136" s="7" t="n">
        <f aca="false">D136</f>
        <v>3172.53948536714</v>
      </c>
      <c r="M136" s="7" t="n">
        <f aca="false">M135*(1+(B$15/12))</f>
        <v>4804.50147575086</v>
      </c>
      <c r="N136" s="7" t="n">
        <f aca="false">M136+L136</f>
        <v>7977.04096111801</v>
      </c>
      <c r="O136" s="7" t="n">
        <f aca="false">O135*(1+(B$15/12))</f>
        <v>14999.9035376245</v>
      </c>
      <c r="P136" s="7" t="n">
        <f aca="false">J136*B$5/12</f>
        <v>833.333333333333</v>
      </c>
      <c r="Q136" s="7" t="n">
        <f aca="false">O136-N136+P136</f>
        <v>7856.1959098398</v>
      </c>
      <c r="R136" s="7" t="n">
        <f aca="false">R135+Q136</f>
        <v>647072.368991032</v>
      </c>
      <c r="S136" s="12" t="n">
        <f aca="false">12*Q136/K136</f>
        <v>0.0489104570149735</v>
      </c>
      <c r="T136" s="7" t="n">
        <f aca="false">M136+C136</f>
        <v>13894.2064152421</v>
      </c>
      <c r="U136" s="7" t="n">
        <f aca="false">O136</f>
        <v>14999.9035376245</v>
      </c>
      <c r="V136" s="13" t="n">
        <f aca="false">U136-T136</f>
        <v>1105.69712238232</v>
      </c>
      <c r="W136" s="13" t="n">
        <f aca="false">W135+V136</f>
        <v>-416.284186270492</v>
      </c>
    </row>
    <row r="137" customFormat="false" ht="12.8" hidden="false" customHeight="false" outlineLevel="0" collapsed="false">
      <c r="A137" s="11" t="n">
        <f aca="false">A136+ORG.OPENOFFICE.DAYSINMONTH(A136)</f>
        <v>47696</v>
      </c>
      <c r="B137" s="6" t="n">
        <f aca="false">B136+1</f>
        <v>113</v>
      </c>
      <c r="C137" s="7" t="n">
        <f aca="false">-1 *PMT(B$3/12, 240, B$9)</f>
        <v>9089.70493949128</v>
      </c>
      <c r="D137" s="7" t="n">
        <f aca="false">-1 * IPMT(B$3/12, B137, 240, B$9)</f>
        <v>3152.81560052006</v>
      </c>
      <c r="E137" s="7" t="n">
        <f aca="false">-1 * PPMT(B$3/12, B137, 240, B$9)</f>
        <v>5936.88933897122</v>
      </c>
      <c r="F137" s="7" t="n">
        <f aca="false">F136+D137</f>
        <v>467044.448979575</v>
      </c>
      <c r="G137" s="7" t="n">
        <f aca="false">E137+G136</f>
        <v>1060092.20918294</v>
      </c>
      <c r="H137" s="7" t="n">
        <f aca="false">H136+B$2*B$15/12</f>
        <v>376666.666666666</v>
      </c>
      <c r="I137" s="7" t="n">
        <f aca="false">G137+H137</f>
        <v>1436758.87584961</v>
      </c>
      <c r="J137" s="7" t="n">
        <f aca="false">B$4</f>
        <v>500000</v>
      </c>
      <c r="K137" s="7" t="n">
        <f aca="false">I137+J137</f>
        <v>1936758.87584961</v>
      </c>
      <c r="L137" s="7" t="n">
        <f aca="false">D137</f>
        <v>3152.81560052006</v>
      </c>
      <c r="M137" s="7" t="n">
        <f aca="false">M136*(1+(B$15/12))</f>
        <v>4812.50897821045</v>
      </c>
      <c r="N137" s="7" t="n">
        <f aca="false">M137+L137</f>
        <v>7965.32457873051</v>
      </c>
      <c r="O137" s="7" t="n">
        <f aca="false">O136*(1+(B$15/12))</f>
        <v>15024.9033768538</v>
      </c>
      <c r="P137" s="7" t="n">
        <f aca="false">J137*B$5/12</f>
        <v>833.333333333333</v>
      </c>
      <c r="Q137" s="7" t="n">
        <f aca="false">O137-N137+P137</f>
        <v>7892.91213145667</v>
      </c>
      <c r="R137" s="7" t="n">
        <f aca="false">R136+Q137</f>
        <v>654965.281122488</v>
      </c>
      <c r="S137" s="12" t="n">
        <f aca="false">12*Q137/K137</f>
        <v>0.0489038396872874</v>
      </c>
      <c r="T137" s="7" t="n">
        <f aca="false">M137+C137</f>
        <v>13902.2139177017</v>
      </c>
      <c r="U137" s="7" t="n">
        <f aca="false">O137</f>
        <v>15024.9033768538</v>
      </c>
      <c r="V137" s="13" t="n">
        <f aca="false">U137-T137</f>
        <v>1122.68945915211</v>
      </c>
      <c r="W137" s="13" t="n">
        <f aca="false">W136+V137</f>
        <v>706.405272881621</v>
      </c>
    </row>
    <row r="138" customFormat="false" ht="12.8" hidden="false" customHeight="false" outlineLevel="0" collapsed="false">
      <c r="A138" s="11" t="n">
        <f aca="false">A137+ORG.OPENOFFICE.DAYSINMONTH(A137)</f>
        <v>47727</v>
      </c>
      <c r="B138" s="6" t="n">
        <f aca="false">B137+1</f>
        <v>114</v>
      </c>
      <c r="C138" s="7" t="n">
        <f aca="false">-1 *PMT(B$3/12, 240, B$9)</f>
        <v>9089.70493949128</v>
      </c>
      <c r="D138" s="7" t="n">
        <f aca="false">-1 * IPMT(B$3/12, B138, 240, B$9)</f>
        <v>3133.02596939016</v>
      </c>
      <c r="E138" s="7" t="n">
        <f aca="false">-1 * PPMT(B$3/12, B138, 240, B$9)</f>
        <v>5956.67897010112</v>
      </c>
      <c r="F138" s="7" t="n">
        <f aca="false">F137+D138</f>
        <v>470177.474948965</v>
      </c>
      <c r="G138" s="7" t="n">
        <f aca="false">E138+G137</f>
        <v>1066048.88815304</v>
      </c>
      <c r="H138" s="7" t="n">
        <f aca="false">H137+B$2*B$15/12</f>
        <v>380000</v>
      </c>
      <c r="I138" s="7" t="n">
        <f aca="false">G138+H138</f>
        <v>1446048.88815304</v>
      </c>
      <c r="J138" s="7" t="n">
        <f aca="false">B$4</f>
        <v>500000</v>
      </c>
      <c r="K138" s="7" t="n">
        <f aca="false">I138+J138</f>
        <v>1946048.88815304</v>
      </c>
      <c r="L138" s="7" t="n">
        <f aca="false">D138</f>
        <v>3133.02596939016</v>
      </c>
      <c r="M138" s="7" t="n">
        <f aca="false">M137*(1+(B$15/12))</f>
        <v>4820.52982650747</v>
      </c>
      <c r="N138" s="7" t="n">
        <f aca="false">M138+L138</f>
        <v>7953.55579589762</v>
      </c>
      <c r="O138" s="7" t="n">
        <f aca="false">O137*(1+(B$15/12))</f>
        <v>15049.9448824819</v>
      </c>
      <c r="P138" s="7" t="n">
        <f aca="false">J138*B$5/12</f>
        <v>833.333333333333</v>
      </c>
      <c r="Q138" s="7" t="n">
        <f aca="false">O138-N138+P138</f>
        <v>7929.72241991764</v>
      </c>
      <c r="R138" s="7" t="n">
        <f aca="false">R137+Q138</f>
        <v>662895.003542406</v>
      </c>
      <c r="S138" s="12" t="n">
        <f aca="false">12*Q138/K138</f>
        <v>0.0488973682101703</v>
      </c>
      <c r="T138" s="7" t="n">
        <f aca="false">M138+C138</f>
        <v>13910.2347659987</v>
      </c>
      <c r="U138" s="7" t="n">
        <f aca="false">O138</f>
        <v>15049.9448824819</v>
      </c>
      <c r="V138" s="13" t="n">
        <f aca="false">U138-T138</f>
        <v>1139.71011648319</v>
      </c>
      <c r="W138" s="13" t="n">
        <f aca="false">W137+V138</f>
        <v>1846.11538936481</v>
      </c>
    </row>
    <row r="139" customFormat="false" ht="12.8" hidden="false" customHeight="false" outlineLevel="0" collapsed="false">
      <c r="A139" s="11" t="n">
        <f aca="false">A138+ORG.OPENOFFICE.DAYSINMONTH(A138)</f>
        <v>47757</v>
      </c>
      <c r="B139" s="6" t="n">
        <f aca="false">B138+1</f>
        <v>115</v>
      </c>
      <c r="C139" s="7" t="n">
        <f aca="false">-1 *PMT(B$3/12, 240, B$9)</f>
        <v>9089.70493949128</v>
      </c>
      <c r="D139" s="7" t="n">
        <f aca="false">-1 * IPMT(B$3/12, B139, 240, B$9)</f>
        <v>3113.17037282315</v>
      </c>
      <c r="E139" s="7" t="n">
        <f aca="false">-1 * PPMT(B$3/12, B139, 240, B$9)</f>
        <v>5976.53456666813</v>
      </c>
      <c r="F139" s="7" t="n">
        <f aca="false">F138+D139</f>
        <v>473290.645321788</v>
      </c>
      <c r="G139" s="7" t="n">
        <f aca="false">E139+G138</f>
        <v>1072025.42271971</v>
      </c>
      <c r="H139" s="7" t="n">
        <f aca="false">H138+B$2*B$15/12</f>
        <v>383333.333333333</v>
      </c>
      <c r="I139" s="7" t="n">
        <f aca="false">G139+H139</f>
        <v>1455358.75605304</v>
      </c>
      <c r="J139" s="7" t="n">
        <f aca="false">B$4</f>
        <v>500000</v>
      </c>
      <c r="K139" s="7" t="n">
        <f aca="false">I139+J139</f>
        <v>1955358.75605304</v>
      </c>
      <c r="L139" s="7" t="n">
        <f aca="false">D139</f>
        <v>3113.17037282315</v>
      </c>
      <c r="M139" s="7" t="n">
        <f aca="false">M138*(1+(B$15/12))</f>
        <v>4828.56404288498</v>
      </c>
      <c r="N139" s="7" t="n">
        <f aca="false">M139+L139</f>
        <v>7941.73441570813</v>
      </c>
      <c r="O139" s="7" t="n">
        <f aca="false">O138*(1+(B$15/12))</f>
        <v>15075.0281239527</v>
      </c>
      <c r="P139" s="7" t="n">
        <f aca="false">J139*B$5/12</f>
        <v>833.333333333333</v>
      </c>
      <c r="Q139" s="7" t="n">
        <f aca="false">O139-N139+P139</f>
        <v>7966.62704157794</v>
      </c>
      <c r="R139" s="7" t="n">
        <f aca="false">R138+Q139</f>
        <v>670861.630583984</v>
      </c>
      <c r="S139" s="12" t="n">
        <f aca="false">12*Q139/K139</f>
        <v>0.0488910406865215</v>
      </c>
      <c r="T139" s="7" t="n">
        <f aca="false">M139+C139</f>
        <v>13918.2689823763</v>
      </c>
      <c r="U139" s="7" t="n">
        <f aca="false">O139</f>
        <v>15075.0281239527</v>
      </c>
      <c r="V139" s="13" t="n">
        <f aca="false">U139-T139</f>
        <v>1156.75914157648</v>
      </c>
      <c r="W139" s="13" t="n">
        <f aca="false">W138+V139</f>
        <v>3002.87453094129</v>
      </c>
    </row>
    <row r="140" customFormat="false" ht="12.8" hidden="false" customHeight="false" outlineLevel="0" collapsed="false">
      <c r="A140" s="11" t="n">
        <f aca="false">A139+ORG.OPENOFFICE.DAYSINMONTH(A139)</f>
        <v>47788</v>
      </c>
      <c r="B140" s="6" t="n">
        <f aca="false">B139+1</f>
        <v>116</v>
      </c>
      <c r="C140" s="7" t="n">
        <f aca="false">-1 *PMT(B$3/12, 240, B$9)</f>
        <v>9089.70493949128</v>
      </c>
      <c r="D140" s="7" t="n">
        <f aca="false">-1 * IPMT(B$3/12, B140, 240, B$9)</f>
        <v>3093.24859093426</v>
      </c>
      <c r="E140" s="7" t="n">
        <f aca="false">-1 * PPMT(B$3/12, B140, 240, B$9)</f>
        <v>5996.45634855702</v>
      </c>
      <c r="F140" s="7" t="n">
        <f aca="false">F139+D140</f>
        <v>476383.893912722</v>
      </c>
      <c r="G140" s="7" t="n">
        <f aca="false">E140+G139</f>
        <v>1078021.87906827</v>
      </c>
      <c r="H140" s="7" t="n">
        <f aca="false">H139+B$2*B$15/12</f>
        <v>386666.666666666</v>
      </c>
      <c r="I140" s="7" t="n">
        <f aca="false">G140+H140</f>
        <v>1464688.54573493</v>
      </c>
      <c r="J140" s="7" t="n">
        <f aca="false">B$4</f>
        <v>500000</v>
      </c>
      <c r="K140" s="7" t="n">
        <f aca="false">I140+J140</f>
        <v>1964688.54573493</v>
      </c>
      <c r="L140" s="7" t="n">
        <f aca="false">D140</f>
        <v>3093.24859093426</v>
      </c>
      <c r="M140" s="7" t="n">
        <f aca="false">M139*(1+(B$15/12))</f>
        <v>4836.61164962312</v>
      </c>
      <c r="N140" s="7" t="n">
        <f aca="false">M140+L140</f>
        <v>7929.86024055738</v>
      </c>
      <c r="O140" s="7" t="n">
        <f aca="false">O139*(1+(B$15/12))</f>
        <v>15100.153170826</v>
      </c>
      <c r="P140" s="7" t="n">
        <f aca="false">J140*B$5/12</f>
        <v>833.333333333333</v>
      </c>
      <c r="Q140" s="7" t="n">
        <f aca="false">O140-N140+P140</f>
        <v>8003.62626360195</v>
      </c>
      <c r="R140" s="7" t="n">
        <f aca="false">R139+Q140</f>
        <v>678865.256847586</v>
      </c>
      <c r="S140" s="12" t="n">
        <f aca="false">12*Q140/K140</f>
        <v>0.0488848552467619</v>
      </c>
      <c r="T140" s="7" t="n">
        <f aca="false">M140+C140</f>
        <v>13926.3165891144</v>
      </c>
      <c r="U140" s="7" t="n">
        <f aca="false">O140</f>
        <v>15100.153170826</v>
      </c>
      <c r="V140" s="13" t="n">
        <f aca="false">U140-T140</f>
        <v>1173.83658171159</v>
      </c>
      <c r="W140" s="13" t="n">
        <f aca="false">W139+V140</f>
        <v>4176.71111265288</v>
      </c>
    </row>
    <row r="141" customFormat="false" ht="12.8" hidden="false" customHeight="false" outlineLevel="0" collapsed="false">
      <c r="A141" s="11" t="n">
        <f aca="false">A140+ORG.OPENOFFICE.DAYSINMONTH(A140)</f>
        <v>47818</v>
      </c>
      <c r="B141" s="6" t="n">
        <f aca="false">B140+1</f>
        <v>117</v>
      </c>
      <c r="C141" s="7" t="n">
        <f aca="false">-1 *PMT(B$3/12, 240, B$9)</f>
        <v>9089.70493949128</v>
      </c>
      <c r="D141" s="7" t="n">
        <f aca="false">-1 * IPMT(B$3/12, B141, 240, B$9)</f>
        <v>3073.26040310573</v>
      </c>
      <c r="E141" s="7" t="n">
        <f aca="false">-1 * PPMT(B$3/12, B141, 240, B$9)</f>
        <v>6016.44453638555</v>
      </c>
      <c r="F141" s="7" t="n">
        <f aca="false">F140+D141</f>
        <v>479457.154315828</v>
      </c>
      <c r="G141" s="7" t="n">
        <f aca="false">E141+G140</f>
        <v>1084038.32360465</v>
      </c>
      <c r="H141" s="7" t="n">
        <f aca="false">H140+B$2*B$15/12</f>
        <v>390000</v>
      </c>
      <c r="I141" s="7" t="n">
        <f aca="false">G141+H141</f>
        <v>1474038.32360465</v>
      </c>
      <c r="J141" s="7" t="n">
        <f aca="false">B$4</f>
        <v>500000</v>
      </c>
      <c r="K141" s="7" t="n">
        <f aca="false">I141+J141</f>
        <v>1974038.32360465</v>
      </c>
      <c r="L141" s="7" t="n">
        <f aca="false">D141</f>
        <v>3073.26040310573</v>
      </c>
      <c r="M141" s="7" t="n">
        <f aca="false">M140*(1+(B$15/12))</f>
        <v>4844.67266903916</v>
      </c>
      <c r="N141" s="7" t="n">
        <f aca="false">M141+L141</f>
        <v>7917.9330721449</v>
      </c>
      <c r="O141" s="7" t="n">
        <f aca="false">O140*(1+(B$15/12))</f>
        <v>15125.3200927774</v>
      </c>
      <c r="P141" s="7" t="n">
        <f aca="false">J141*B$5/12</f>
        <v>833.333333333333</v>
      </c>
      <c r="Q141" s="7" t="n">
        <f aca="false">O141-N141+P141</f>
        <v>8040.72035396581</v>
      </c>
      <c r="R141" s="7" t="n">
        <f aca="false">R140+Q141</f>
        <v>686905.977201552</v>
      </c>
      <c r="S141" s="12" t="n">
        <f aca="false">12*Q141/K141</f>
        <v>0.0488788100483271</v>
      </c>
      <c r="T141" s="7" t="n">
        <f aca="false">M141+C141</f>
        <v>13934.3776085304</v>
      </c>
      <c r="U141" s="7" t="n">
        <f aca="false">O141</f>
        <v>15125.3200927774</v>
      </c>
      <c r="V141" s="13" t="n">
        <f aca="false">U141-T141</f>
        <v>1190.94248424693</v>
      </c>
      <c r="W141" s="13" t="n">
        <f aca="false">W140+V141</f>
        <v>5367.65359689981</v>
      </c>
    </row>
    <row r="142" customFormat="false" ht="12.8" hidden="false" customHeight="false" outlineLevel="0" collapsed="false">
      <c r="A142" s="11" t="n">
        <f aca="false">A141+ORG.OPENOFFICE.DAYSINMONTH(A141)</f>
        <v>47849</v>
      </c>
      <c r="B142" s="6" t="n">
        <f aca="false">B141+1</f>
        <v>118</v>
      </c>
      <c r="C142" s="7" t="n">
        <f aca="false">-1 *PMT(B$3/12, 240, B$9)</f>
        <v>9089.70493949128</v>
      </c>
      <c r="D142" s="7" t="n">
        <f aca="false">-1 * IPMT(B$3/12, B142, 240, B$9)</f>
        <v>3053.20558798445</v>
      </c>
      <c r="E142" s="7" t="n">
        <f aca="false">-1 * PPMT(B$3/12, B142, 240, B$9)</f>
        <v>6036.49935150683</v>
      </c>
      <c r="F142" s="7" t="n">
        <f aca="false">F141+D142</f>
        <v>482510.359903812</v>
      </c>
      <c r="G142" s="7" t="n">
        <f aca="false">E142+G141</f>
        <v>1090074.82295616</v>
      </c>
      <c r="H142" s="7" t="n">
        <f aca="false">H141+B$2*B$15/12</f>
        <v>393333.333333333</v>
      </c>
      <c r="I142" s="7" t="n">
        <f aca="false">G142+H142</f>
        <v>1483408.15628949</v>
      </c>
      <c r="J142" s="7" t="n">
        <f aca="false">B$4</f>
        <v>500000</v>
      </c>
      <c r="K142" s="7" t="n">
        <f aca="false">I142+J142</f>
        <v>1983408.15628949</v>
      </c>
      <c r="L142" s="7" t="n">
        <f aca="false">D142</f>
        <v>3053.20558798445</v>
      </c>
      <c r="M142" s="7" t="n">
        <f aca="false">M141*(1+(B$15/12))</f>
        <v>4852.74712348756</v>
      </c>
      <c r="N142" s="7" t="n">
        <f aca="false">M142+L142</f>
        <v>7905.95271147201</v>
      </c>
      <c r="O142" s="7" t="n">
        <f aca="false">O141*(1+(B$15/12))</f>
        <v>15150.5289595987</v>
      </c>
      <c r="P142" s="7" t="n">
        <f aca="false">J142*B$5/12</f>
        <v>833.333333333333</v>
      </c>
      <c r="Q142" s="7" t="n">
        <f aca="false">O142-N142+P142</f>
        <v>8077.90958145999</v>
      </c>
      <c r="R142" s="7" t="n">
        <f aca="false">R141+Q142</f>
        <v>694983.886783012</v>
      </c>
      <c r="S142" s="12" t="n">
        <f aca="false">12*Q142/K142</f>
        <v>0.0488729032751702</v>
      </c>
      <c r="T142" s="7" t="n">
        <f aca="false">M142+C142</f>
        <v>13942.4520629788</v>
      </c>
      <c r="U142" s="7" t="n">
        <f aca="false">O142</f>
        <v>15150.5289595987</v>
      </c>
      <c r="V142" s="13" t="n">
        <f aca="false">U142-T142</f>
        <v>1208.07689661983</v>
      </c>
      <c r="W142" s="13" t="n">
        <f aca="false">W141+V142</f>
        <v>6575.73049351964</v>
      </c>
    </row>
    <row r="143" customFormat="false" ht="12.8" hidden="false" customHeight="false" outlineLevel="0" collapsed="false">
      <c r="A143" s="11" t="n">
        <f aca="false">A142+ORG.OPENOFFICE.DAYSINMONTH(A142)</f>
        <v>47880</v>
      </c>
      <c r="B143" s="6" t="n">
        <f aca="false">B142+1</f>
        <v>119</v>
      </c>
      <c r="C143" s="7" t="n">
        <f aca="false">-1 *PMT(B$3/12, 240, B$9)</f>
        <v>9089.70493949128</v>
      </c>
      <c r="D143" s="7" t="n">
        <f aca="false">-1 * IPMT(B$3/12, B143, 240, B$9)</f>
        <v>3033.08392347943</v>
      </c>
      <c r="E143" s="7" t="n">
        <f aca="false">-1 * PPMT(B$3/12, B143, 240, B$9)</f>
        <v>6056.62101601186</v>
      </c>
      <c r="F143" s="7" t="n">
        <f aca="false">F142+D143</f>
        <v>485543.443827292</v>
      </c>
      <c r="G143" s="7" t="n">
        <f aca="false">E143+G142</f>
        <v>1096131.44397217</v>
      </c>
      <c r="H143" s="7" t="n">
        <f aca="false">H142+B$2*B$15/12</f>
        <v>396666.666666666</v>
      </c>
      <c r="I143" s="7" t="n">
        <f aca="false">G143+H143</f>
        <v>1492798.11063884</v>
      </c>
      <c r="J143" s="7" t="n">
        <f aca="false">B$4</f>
        <v>500000</v>
      </c>
      <c r="K143" s="7" t="n">
        <f aca="false">I143+J143</f>
        <v>1992798.11063884</v>
      </c>
      <c r="L143" s="7" t="n">
        <f aca="false">D143</f>
        <v>3033.08392347943</v>
      </c>
      <c r="M143" s="7" t="n">
        <f aca="false">M142*(1+(B$15/12))</f>
        <v>4860.83503536004</v>
      </c>
      <c r="N143" s="7" t="n">
        <f aca="false">M143+L143</f>
        <v>7893.91895883946</v>
      </c>
      <c r="O143" s="7" t="n">
        <f aca="false">O142*(1+(B$15/12))</f>
        <v>15175.779841198</v>
      </c>
      <c r="P143" s="7" t="n">
        <f aca="false">J143*B$5/12</f>
        <v>833.333333333333</v>
      </c>
      <c r="Q143" s="7" t="n">
        <f aca="false">O143-N143+P143</f>
        <v>8115.19421569187</v>
      </c>
      <c r="R143" s="7" t="n">
        <f aca="false">R142+Q143</f>
        <v>703099.080998703</v>
      </c>
      <c r="S143" s="12" t="n">
        <f aca="false">12*Q143/K143</f>
        <v>0.0488671331372772</v>
      </c>
      <c r="T143" s="7" t="n">
        <f aca="false">M143+C143</f>
        <v>13950.5399748513</v>
      </c>
      <c r="U143" s="7" t="n">
        <f aca="false">O143</f>
        <v>15175.779841198</v>
      </c>
      <c r="V143" s="13" t="n">
        <f aca="false">U143-T143</f>
        <v>1225.23986634668</v>
      </c>
      <c r="W143" s="13" t="n">
        <f aca="false">W142+V143</f>
        <v>7800.97035986632</v>
      </c>
    </row>
    <row r="144" customFormat="false" ht="12.8" hidden="false" customHeight="false" outlineLevel="0" collapsed="false">
      <c r="A144" s="11" t="n">
        <f aca="false">A143+ORG.OPENOFFICE.DAYSINMONTH(A143)</f>
        <v>47908</v>
      </c>
      <c r="B144" s="6" t="n">
        <f aca="false">B143+1</f>
        <v>120</v>
      </c>
      <c r="C144" s="7" t="n">
        <f aca="false">-1 *PMT(B$3/12, 240, B$9)</f>
        <v>9089.70493949128</v>
      </c>
      <c r="D144" s="7" t="n">
        <f aca="false">-1 * IPMT(B$3/12, B144, 240, B$9)</f>
        <v>3012.89518675939</v>
      </c>
      <c r="E144" s="7" t="n">
        <f aca="false">-1 * PPMT(B$3/12, B144, 240, B$9)</f>
        <v>6076.8097527319</v>
      </c>
      <c r="F144" s="7" t="n">
        <f aca="false">F143+D144</f>
        <v>488556.339014051</v>
      </c>
      <c r="G144" s="7" t="n">
        <f aca="false">E144+G143</f>
        <v>1102208.2537249</v>
      </c>
      <c r="H144" s="7" t="n">
        <f aca="false">H143+B$2*B$15/12</f>
        <v>400000</v>
      </c>
      <c r="I144" s="7" t="n">
        <f aca="false">G144+H144</f>
        <v>1502208.2537249</v>
      </c>
      <c r="J144" s="7" t="n">
        <f aca="false">B$4</f>
        <v>500000</v>
      </c>
      <c r="K144" s="7" t="n">
        <f aca="false">I144+J144</f>
        <v>2002208.2537249</v>
      </c>
      <c r="L144" s="7" t="n">
        <f aca="false">D144</f>
        <v>3012.89518675939</v>
      </c>
      <c r="M144" s="7" t="n">
        <f aca="false">M143*(1+(B$15/12))</f>
        <v>4868.93642708564</v>
      </c>
      <c r="N144" s="7" t="n">
        <f aca="false">M144+L144</f>
        <v>7881.83161384502</v>
      </c>
      <c r="O144" s="7" t="n">
        <f aca="false">O143*(1+(B$15/12))</f>
        <v>15201.0728076</v>
      </c>
      <c r="P144" s="7" t="n">
        <f aca="false">J144*B$5/12</f>
        <v>833.333333333333</v>
      </c>
      <c r="Q144" s="7" t="n">
        <f aca="false">O144-N144+P144</f>
        <v>8152.57452708831</v>
      </c>
      <c r="R144" s="7" t="n">
        <f aca="false">R143+Q144</f>
        <v>711251.655525792</v>
      </c>
      <c r="S144" s="12" t="n">
        <f aca="false">12*Q144/K144</f>
        <v>0.0488614978701918</v>
      </c>
      <c r="T144" s="7" t="n">
        <f aca="false">M144+C144</f>
        <v>13958.6413665769</v>
      </c>
      <c r="U144" s="7" t="n">
        <f aca="false">O144</f>
        <v>15201.0728076</v>
      </c>
      <c r="V144" s="13" t="n">
        <f aca="false">U144-T144</f>
        <v>1242.43144102308</v>
      </c>
      <c r="W144" s="13" t="n">
        <f aca="false">W143+V144</f>
        <v>9043.40180088939</v>
      </c>
      <c r="X144" s="7" t="n">
        <f aca="false">SUM(V133:V144)</f>
        <v>13780.8029553176</v>
      </c>
    </row>
    <row r="145" customFormat="false" ht="12.8" hidden="false" customHeight="false" outlineLevel="0" collapsed="false">
      <c r="A145" s="11" t="n">
        <f aca="false">A144+ORG.OPENOFFICE.DAYSINMONTH(A144)</f>
        <v>47939</v>
      </c>
      <c r="B145" s="6" t="n">
        <f aca="false">B144+1</f>
        <v>121</v>
      </c>
      <c r="C145" s="7" t="n">
        <f aca="false">-1 *PMT(B$3/12, 240, B$9)</f>
        <v>9089.70493949128</v>
      </c>
      <c r="D145" s="7" t="n">
        <f aca="false">-1 * IPMT(B$3/12, B145, 240, B$9)</f>
        <v>2992.63915425028</v>
      </c>
      <c r="E145" s="7" t="n">
        <f aca="false">-1 * PPMT(B$3/12, B145, 240, B$9)</f>
        <v>6097.065785241</v>
      </c>
      <c r="F145" s="7" t="n">
        <f aca="false">F144+D145</f>
        <v>491548.978168302</v>
      </c>
      <c r="G145" s="7" t="n">
        <f aca="false">E145+G144</f>
        <v>1108305.31951014</v>
      </c>
      <c r="H145" s="7" t="n">
        <f aca="false">H144+B$2*B$15/12</f>
        <v>403333.333333333</v>
      </c>
      <c r="I145" s="7" t="n">
        <f aca="false">G145+H145</f>
        <v>1511638.65284348</v>
      </c>
      <c r="J145" s="7" t="n">
        <f aca="false">B$4</f>
        <v>500000</v>
      </c>
      <c r="K145" s="7" t="n">
        <f aca="false">I145+J145</f>
        <v>2011638.65284348</v>
      </c>
      <c r="L145" s="7" t="n">
        <f aca="false">D145</f>
        <v>2992.63915425028</v>
      </c>
      <c r="M145" s="7" t="n">
        <f aca="false">M144*(1+(B$15/12))</f>
        <v>4877.05132113078</v>
      </c>
      <c r="N145" s="7" t="n">
        <f aca="false">M145+L145</f>
        <v>7869.69047538106</v>
      </c>
      <c r="O145" s="7" t="n">
        <f aca="false">O144*(1+(B$15/12))</f>
        <v>15226.407928946</v>
      </c>
      <c r="P145" s="7" t="n">
        <f aca="false">J145*B$5/12</f>
        <v>833.333333333333</v>
      </c>
      <c r="Q145" s="7" t="n">
        <f aca="false">O145-N145+P145</f>
        <v>8190.05078689827</v>
      </c>
      <c r="R145" s="7" t="n">
        <f aca="false">R144+Q145</f>
        <v>719441.70631269</v>
      </c>
      <c r="S145" s="12" t="n">
        <f aca="false">12*Q145/K145</f>
        <v>0.0488559957345512</v>
      </c>
      <c r="T145" s="7" t="n">
        <f aca="false">M145+C145</f>
        <v>13966.7562606221</v>
      </c>
      <c r="U145" s="7" t="n">
        <f aca="false">O145</f>
        <v>15226.407928946</v>
      </c>
      <c r="V145" s="13" t="n">
        <f aca="false">U145-T145</f>
        <v>1259.65166832393</v>
      </c>
      <c r="W145" s="13" t="n">
        <f aca="false">W144+V145</f>
        <v>10303.0534692133</v>
      </c>
    </row>
    <row r="146" customFormat="false" ht="12.8" hidden="false" customHeight="false" outlineLevel="0" collapsed="false">
      <c r="A146" s="11" t="n">
        <f aca="false">A145+ORG.OPENOFFICE.DAYSINMONTH(A145)</f>
        <v>47969</v>
      </c>
      <c r="B146" s="6" t="n">
        <f aca="false">B145+1</f>
        <v>122</v>
      </c>
      <c r="C146" s="7" t="n">
        <f aca="false">-1 *PMT(B$3/12, 240, B$9)</f>
        <v>9089.70493949128</v>
      </c>
      <c r="D146" s="7" t="n">
        <f aca="false">-1 * IPMT(B$3/12, B146, 240, B$9)</f>
        <v>2972.31560163281</v>
      </c>
      <c r="E146" s="7" t="n">
        <f aca="false">-1 * PPMT(B$3/12, B146, 240, B$9)</f>
        <v>6117.38933785847</v>
      </c>
      <c r="F146" s="7" t="n">
        <f aca="false">F145+D146</f>
        <v>494521.293769934</v>
      </c>
      <c r="G146" s="7" t="n">
        <f aca="false">E146+G145</f>
        <v>1114422.708848</v>
      </c>
      <c r="H146" s="7" t="n">
        <f aca="false">H145+B$2*B$15/12</f>
        <v>406666.666666666</v>
      </c>
      <c r="I146" s="7" t="n">
        <f aca="false">G146+H146</f>
        <v>1521089.37551467</v>
      </c>
      <c r="J146" s="7" t="n">
        <f aca="false">B$4</f>
        <v>500000</v>
      </c>
      <c r="K146" s="7" t="n">
        <f aca="false">I146+J146</f>
        <v>2021089.37551467</v>
      </c>
      <c r="L146" s="7" t="n">
        <f aca="false">D146</f>
        <v>2972.31560163281</v>
      </c>
      <c r="M146" s="7" t="n">
        <f aca="false">M145*(1+(B$15/12))</f>
        <v>4885.17973999933</v>
      </c>
      <c r="N146" s="7" t="n">
        <f aca="false">M146+L146</f>
        <v>7857.49534163214</v>
      </c>
      <c r="O146" s="7" t="n">
        <f aca="false">O145*(1+(B$15/12))</f>
        <v>15251.7852754942</v>
      </c>
      <c r="P146" s="7" t="n">
        <f aca="false">J146*B$5/12</f>
        <v>833.333333333333</v>
      </c>
      <c r="Q146" s="7" t="n">
        <f aca="false">O146-N146+P146</f>
        <v>8227.62326719543</v>
      </c>
      <c r="R146" s="7" t="n">
        <f aca="false">R145+Q146</f>
        <v>727669.329579885</v>
      </c>
      <c r="S146" s="12" t="n">
        <f aca="false">12*Q146/K146</f>
        <v>0.0488506250156322</v>
      </c>
      <c r="T146" s="7" t="n">
        <f aca="false">M146+C146</f>
        <v>13974.8846794906</v>
      </c>
      <c r="U146" s="7" t="n">
        <f aca="false">O146</f>
        <v>15251.7852754942</v>
      </c>
      <c r="V146" s="13" t="n">
        <f aca="false">U146-T146</f>
        <v>1276.90059600363</v>
      </c>
      <c r="W146" s="13" t="n">
        <f aca="false">W145+V146</f>
        <v>11579.954065217</v>
      </c>
    </row>
    <row r="147" customFormat="false" ht="12.8" hidden="false" customHeight="false" outlineLevel="0" collapsed="false">
      <c r="A147" s="11" t="n">
        <f aca="false">A146+ORG.OPENOFFICE.DAYSINMONTH(A146)</f>
        <v>48000</v>
      </c>
      <c r="B147" s="6" t="n">
        <f aca="false">B146+1</f>
        <v>123</v>
      </c>
      <c r="C147" s="7" t="n">
        <f aca="false">-1 *PMT(B$3/12, 240, B$9)</f>
        <v>9089.70493949128</v>
      </c>
      <c r="D147" s="7" t="n">
        <f aca="false">-1 * IPMT(B$3/12, B147, 240, B$9)</f>
        <v>2951.92430383995</v>
      </c>
      <c r="E147" s="7" t="n">
        <f aca="false">-1 * PPMT(B$3/12, B147, 240, B$9)</f>
        <v>6137.78063565134</v>
      </c>
      <c r="F147" s="7" t="n">
        <f aca="false">F146+D147</f>
        <v>497473.218073774</v>
      </c>
      <c r="G147" s="7" t="n">
        <f aca="false">E147+G146</f>
        <v>1120560.48948365</v>
      </c>
      <c r="H147" s="7" t="n">
        <f aca="false">H146+B$2*B$15/12</f>
        <v>409999.999999999</v>
      </c>
      <c r="I147" s="7" t="n">
        <f aca="false">G147+H147</f>
        <v>1530560.48948365</v>
      </c>
      <c r="J147" s="7" t="n">
        <f aca="false">B$4</f>
        <v>500000</v>
      </c>
      <c r="K147" s="7" t="n">
        <f aca="false">I147+J147</f>
        <v>2030560.48948365</v>
      </c>
      <c r="L147" s="7" t="n">
        <f aca="false">D147</f>
        <v>2951.92430383995</v>
      </c>
      <c r="M147" s="7" t="n">
        <f aca="false">M146*(1+(B$15/12))</f>
        <v>4893.32170623267</v>
      </c>
      <c r="N147" s="7" t="n">
        <f aca="false">M147+L147</f>
        <v>7845.24601007261</v>
      </c>
      <c r="O147" s="7" t="n">
        <f aca="false">O146*(1+(B$15/12))</f>
        <v>15277.2049176201</v>
      </c>
      <c r="P147" s="7" t="n">
        <f aca="false">J147*B$5/12</f>
        <v>833.333333333333</v>
      </c>
      <c r="Q147" s="7" t="n">
        <f aca="false">O147-N147+P147</f>
        <v>8265.29224088079</v>
      </c>
      <c r="R147" s="7" t="n">
        <f aca="false">R146+Q147</f>
        <v>735934.621820766</v>
      </c>
      <c r="S147" s="12" t="n">
        <f aca="false">12*Q147/K147</f>
        <v>0.0488453840229062</v>
      </c>
      <c r="T147" s="7" t="n">
        <f aca="false">M147+C147</f>
        <v>13983.0266457239</v>
      </c>
      <c r="U147" s="7" t="n">
        <f aca="false">O147</f>
        <v>15277.2049176201</v>
      </c>
      <c r="V147" s="13" t="n">
        <f aca="false">U147-T147</f>
        <v>1294.17827189612</v>
      </c>
      <c r="W147" s="13" t="n">
        <f aca="false">W146+V147</f>
        <v>12874.1323371131</v>
      </c>
    </row>
    <row r="148" customFormat="false" ht="12.8" hidden="false" customHeight="false" outlineLevel="0" collapsed="false">
      <c r="A148" s="11" t="n">
        <f aca="false">A147+ORG.OPENOFFICE.DAYSINMONTH(A147)</f>
        <v>48030</v>
      </c>
      <c r="B148" s="6" t="n">
        <f aca="false">B147+1</f>
        <v>124</v>
      </c>
      <c r="C148" s="7" t="n">
        <f aca="false">-1 *PMT(B$3/12, 240, B$9)</f>
        <v>9089.70493949128</v>
      </c>
      <c r="D148" s="7" t="n">
        <f aca="false">-1 * IPMT(B$3/12, B148, 240, B$9)</f>
        <v>2931.46503505444</v>
      </c>
      <c r="E148" s="7" t="n">
        <f aca="false">-1 * PPMT(B$3/12, B148, 240, B$9)</f>
        <v>6158.23990443684</v>
      </c>
      <c r="F148" s="7" t="n">
        <f aca="false">F147+D148</f>
        <v>500404.683108829</v>
      </c>
      <c r="G148" s="7" t="n">
        <f aca="false">E148+G147</f>
        <v>1126718.72938809</v>
      </c>
      <c r="H148" s="7" t="n">
        <f aca="false">H147+B$2*B$15/12</f>
        <v>413333.333333333</v>
      </c>
      <c r="I148" s="7" t="n">
        <f aca="false">G148+H148</f>
        <v>1540052.06272142</v>
      </c>
      <c r="J148" s="7" t="n">
        <f aca="false">B$4</f>
        <v>500000</v>
      </c>
      <c r="K148" s="7" t="n">
        <f aca="false">I148+J148</f>
        <v>2040052.06272142</v>
      </c>
      <c r="L148" s="7" t="n">
        <f aca="false">D148</f>
        <v>2931.46503505444</v>
      </c>
      <c r="M148" s="7" t="n">
        <f aca="false">M147*(1+(B$15/12))</f>
        <v>4901.47724240972</v>
      </c>
      <c r="N148" s="7" t="n">
        <f aca="false">M148+L148</f>
        <v>7832.94227746416</v>
      </c>
      <c r="O148" s="7" t="n">
        <f aca="false">O147*(1+(B$15/12))</f>
        <v>15302.6669258161</v>
      </c>
      <c r="P148" s="7" t="n">
        <f aca="false">J148*B$5/12</f>
        <v>833.333333333333</v>
      </c>
      <c r="Q148" s="7" t="n">
        <f aca="false">O148-N148+P148</f>
        <v>8303.05798168527</v>
      </c>
      <c r="R148" s="7" t="n">
        <f aca="false">R147+Q148</f>
        <v>744237.679802451</v>
      </c>
      <c r="S148" s="12" t="n">
        <f aca="false">12*Q148/K148</f>
        <v>0.0488402710896056</v>
      </c>
      <c r="T148" s="7" t="n">
        <f aca="false">M148+C148</f>
        <v>13991.182181901</v>
      </c>
      <c r="U148" s="7" t="n">
        <f aca="false">O148</f>
        <v>15302.6669258161</v>
      </c>
      <c r="V148" s="13" t="n">
        <f aca="false">U148-T148</f>
        <v>1311.4847439151</v>
      </c>
      <c r="W148" s="13" t="n">
        <f aca="false">W147+V148</f>
        <v>14185.6170810282</v>
      </c>
    </row>
    <row r="149" customFormat="false" ht="12.8" hidden="false" customHeight="false" outlineLevel="0" collapsed="false">
      <c r="A149" s="11" t="n">
        <f aca="false">A148+ORG.OPENOFFICE.DAYSINMONTH(A148)</f>
        <v>48061</v>
      </c>
      <c r="B149" s="6" t="n">
        <f aca="false">B148+1</f>
        <v>125</v>
      </c>
      <c r="C149" s="7" t="n">
        <f aca="false">-1 *PMT(B$3/12, 240, B$9)</f>
        <v>9089.70493949128</v>
      </c>
      <c r="D149" s="7" t="n">
        <f aca="false">-1 * IPMT(B$3/12, B149, 240, B$9)</f>
        <v>2910.93756870632</v>
      </c>
      <c r="E149" s="7" t="n">
        <f aca="false">-1 * PPMT(B$3/12, B149, 240, B$9)</f>
        <v>6178.76737078496</v>
      </c>
      <c r="F149" s="7" t="n">
        <f aca="false">F148+D149</f>
        <v>503315.620677535</v>
      </c>
      <c r="G149" s="7" t="n">
        <f aca="false">E149+G148</f>
        <v>1132897.49675887</v>
      </c>
      <c r="H149" s="7" t="n">
        <f aca="false">H148+B$2*B$15/12</f>
        <v>416666.666666666</v>
      </c>
      <c r="I149" s="7" t="n">
        <f aca="false">G149+H149</f>
        <v>1549564.16342554</v>
      </c>
      <c r="J149" s="7" t="n">
        <f aca="false">B$4</f>
        <v>500000</v>
      </c>
      <c r="K149" s="7" t="n">
        <f aca="false">I149+J149</f>
        <v>2049564.16342554</v>
      </c>
      <c r="L149" s="7" t="n">
        <f aca="false">D149</f>
        <v>2910.93756870632</v>
      </c>
      <c r="M149" s="7" t="n">
        <f aca="false">M148*(1+(B$15/12))</f>
        <v>4909.64637114707</v>
      </c>
      <c r="N149" s="7" t="n">
        <f aca="false">M149+L149</f>
        <v>7820.58393985339</v>
      </c>
      <c r="O149" s="7" t="n">
        <f aca="false">O148*(1+(B$15/12))</f>
        <v>15328.1713706925</v>
      </c>
      <c r="P149" s="7" t="n">
        <f aca="false">J149*B$5/12</f>
        <v>833.333333333333</v>
      </c>
      <c r="Q149" s="7" t="n">
        <f aca="false">O149-N149+P149</f>
        <v>8340.92076417241</v>
      </c>
      <c r="R149" s="7" t="n">
        <f aca="false">R148+Q149</f>
        <v>752578.600566624</v>
      </c>
      <c r="S149" s="12" t="n">
        <f aca="false">12*Q149/K149</f>
        <v>0.0488352845722974</v>
      </c>
      <c r="T149" s="7" t="n">
        <f aca="false">M149+C149</f>
        <v>13999.3513106384</v>
      </c>
      <c r="U149" s="7" t="n">
        <f aca="false">O149</f>
        <v>15328.1713706925</v>
      </c>
      <c r="V149" s="13" t="n">
        <f aca="false">U149-T149</f>
        <v>1328.82006005411</v>
      </c>
      <c r="W149" s="13" t="n">
        <f aca="false">W148+V149</f>
        <v>15514.4371410823</v>
      </c>
    </row>
    <row r="150" customFormat="false" ht="12.8" hidden="false" customHeight="false" outlineLevel="0" collapsed="false">
      <c r="A150" s="11" t="n">
        <f aca="false">A149+ORG.OPENOFFICE.DAYSINMONTH(A149)</f>
        <v>48092</v>
      </c>
      <c r="B150" s="6" t="n">
        <f aca="false">B149+1</f>
        <v>126</v>
      </c>
      <c r="C150" s="7" t="n">
        <f aca="false">-1 *PMT(B$3/12, 240, B$9)</f>
        <v>9089.70493949128</v>
      </c>
      <c r="D150" s="7" t="n">
        <f aca="false">-1 * IPMT(B$3/12, B150, 240, B$9)</f>
        <v>2890.34167747037</v>
      </c>
      <c r="E150" s="7" t="n">
        <f aca="false">-1 * PPMT(B$3/12, B150, 240, B$9)</f>
        <v>6199.36326202091</v>
      </c>
      <c r="F150" s="7" t="n">
        <f aca="false">F149+D150</f>
        <v>506205.962355006</v>
      </c>
      <c r="G150" s="7" t="n">
        <f aca="false">E150+G149</f>
        <v>1139096.8600209</v>
      </c>
      <c r="H150" s="7" t="n">
        <f aca="false">H149+B$2*B$15/12</f>
        <v>419999.999999999</v>
      </c>
      <c r="I150" s="7" t="n">
        <f aca="false">G150+H150</f>
        <v>1559096.86002089</v>
      </c>
      <c r="J150" s="7" t="n">
        <f aca="false">B$4</f>
        <v>500000</v>
      </c>
      <c r="K150" s="7" t="n">
        <f aca="false">I150+J150</f>
        <v>2059096.86002089</v>
      </c>
      <c r="L150" s="7" t="n">
        <f aca="false">D150</f>
        <v>2890.34167747037</v>
      </c>
      <c r="M150" s="7" t="n">
        <f aca="false">M149*(1+(B$15/12))</f>
        <v>4917.82911509898</v>
      </c>
      <c r="N150" s="7" t="n">
        <f aca="false">M150+L150</f>
        <v>7808.17079256935</v>
      </c>
      <c r="O150" s="7" t="n">
        <f aca="false">O149*(1+(B$15/12))</f>
        <v>15353.7183229769</v>
      </c>
      <c r="P150" s="7" t="n">
        <f aca="false">J150*B$5/12</f>
        <v>833.333333333333</v>
      </c>
      <c r="Q150" s="7" t="n">
        <f aca="false">O150-N150+P150</f>
        <v>8378.88086374093</v>
      </c>
      <c r="R150" s="7" t="n">
        <f aca="false">R149+Q150</f>
        <v>760957.481430365</v>
      </c>
      <c r="S150" s="12" t="n">
        <f aca="false">12*Q150/K150</f>
        <v>0.048830422850468</v>
      </c>
      <c r="T150" s="7" t="n">
        <f aca="false">M150+C150</f>
        <v>14007.5340545903</v>
      </c>
      <c r="U150" s="7" t="n">
        <f aca="false">O150</f>
        <v>15353.7183229769</v>
      </c>
      <c r="V150" s="13" t="n">
        <f aca="false">U150-T150</f>
        <v>1346.18426838669</v>
      </c>
      <c r="W150" s="13" t="n">
        <f aca="false">W149+V150</f>
        <v>16860.621409469</v>
      </c>
    </row>
    <row r="151" customFormat="false" ht="12.8" hidden="false" customHeight="false" outlineLevel="0" collapsed="false">
      <c r="A151" s="11" t="n">
        <f aca="false">A150+ORG.OPENOFFICE.DAYSINMONTH(A150)</f>
        <v>48122</v>
      </c>
      <c r="B151" s="6" t="n">
        <f aca="false">B150+1</f>
        <v>127</v>
      </c>
      <c r="C151" s="7" t="n">
        <f aca="false">-1 *PMT(B$3/12, 240, B$9)</f>
        <v>9089.70493949128</v>
      </c>
      <c r="D151" s="7" t="n">
        <f aca="false">-1 * IPMT(B$3/12, B151, 240, B$9)</f>
        <v>2869.67713326363</v>
      </c>
      <c r="E151" s="7" t="n">
        <f aca="false">-1 * PPMT(B$3/12, B151, 240, B$9)</f>
        <v>6220.02780622765</v>
      </c>
      <c r="F151" s="7" t="n">
        <f aca="false">F150+D151</f>
        <v>509075.639488269</v>
      </c>
      <c r="G151" s="7" t="n">
        <f aca="false">E151+G150</f>
        <v>1145316.88782712</v>
      </c>
      <c r="H151" s="7" t="n">
        <f aca="false">H150+B$2*B$15/12</f>
        <v>423333.333333333</v>
      </c>
      <c r="I151" s="7" t="n">
        <f aca="false">G151+H151</f>
        <v>1568650.22116046</v>
      </c>
      <c r="J151" s="7" t="n">
        <f aca="false">B$4</f>
        <v>500000</v>
      </c>
      <c r="K151" s="7" t="n">
        <f aca="false">I151+J151</f>
        <v>2068650.22116046</v>
      </c>
      <c r="L151" s="7" t="n">
        <f aca="false">D151</f>
        <v>2869.67713326363</v>
      </c>
      <c r="M151" s="7" t="n">
        <f aca="false">M150*(1+(B$15/12))</f>
        <v>4926.02549695748</v>
      </c>
      <c r="N151" s="7" t="n">
        <f aca="false">M151+L151</f>
        <v>7795.70263022111</v>
      </c>
      <c r="O151" s="7" t="n">
        <f aca="false">O150*(1+(B$15/12))</f>
        <v>15379.3078535152</v>
      </c>
      <c r="P151" s="7" t="n">
        <f aca="false">J151*B$5/12</f>
        <v>833.333333333333</v>
      </c>
      <c r="Q151" s="7" t="n">
        <f aca="false">O151-N151+P151</f>
        <v>8416.93855662747</v>
      </c>
      <c r="R151" s="7" t="n">
        <f aca="false">R150+Q151</f>
        <v>769374.419986992</v>
      </c>
      <c r="S151" s="12" t="n">
        <f aca="false">12*Q151/K151</f>
        <v>0.0488256843261156</v>
      </c>
      <c r="T151" s="7" t="n">
        <f aca="false">M151+C151</f>
        <v>14015.7304364488</v>
      </c>
      <c r="U151" s="7" t="n">
        <f aca="false">O151</f>
        <v>15379.3078535152</v>
      </c>
      <c r="V151" s="13" t="n">
        <f aca="false">U151-T151</f>
        <v>1363.57741706648</v>
      </c>
      <c r="W151" s="13" t="n">
        <f aca="false">W150+V151</f>
        <v>18224.1988265355</v>
      </c>
    </row>
    <row r="152" customFormat="false" ht="12.8" hidden="false" customHeight="false" outlineLevel="0" collapsed="false">
      <c r="A152" s="11" t="n">
        <f aca="false">A151+ORG.OPENOFFICE.DAYSINMONTH(A151)</f>
        <v>48153</v>
      </c>
      <c r="B152" s="6" t="n">
        <f aca="false">B151+1</f>
        <v>128</v>
      </c>
      <c r="C152" s="7" t="n">
        <f aca="false">-1 *PMT(B$3/12, 240, B$9)</f>
        <v>9089.70493949128</v>
      </c>
      <c r="D152" s="7" t="n">
        <f aca="false">-1 * IPMT(B$3/12, B152, 240, B$9)</f>
        <v>2848.94370724287</v>
      </c>
      <c r="E152" s="7" t="n">
        <f aca="false">-1 * PPMT(B$3/12, B152, 240, B$9)</f>
        <v>6240.76123224841</v>
      </c>
      <c r="F152" s="7" t="n">
        <f aca="false">F151+D152</f>
        <v>511924.583195512</v>
      </c>
      <c r="G152" s="7" t="n">
        <f aca="false">E152+G151</f>
        <v>1151557.64905937</v>
      </c>
      <c r="H152" s="7" t="n">
        <f aca="false">H151+B$2*B$15/12</f>
        <v>426666.666666666</v>
      </c>
      <c r="I152" s="7" t="n">
        <f aca="false">G152+H152</f>
        <v>1578224.31572604</v>
      </c>
      <c r="J152" s="7" t="n">
        <f aca="false">B$4</f>
        <v>500000</v>
      </c>
      <c r="K152" s="7" t="n">
        <f aca="false">I152+J152</f>
        <v>2078224.31572604</v>
      </c>
      <c r="L152" s="7" t="n">
        <f aca="false">D152</f>
        <v>2848.94370724287</v>
      </c>
      <c r="M152" s="7" t="n">
        <f aca="false">M151*(1+(B$15/12))</f>
        <v>4934.23553945241</v>
      </c>
      <c r="N152" s="7" t="n">
        <f aca="false">M152+L152</f>
        <v>7783.17924669528</v>
      </c>
      <c r="O152" s="7" t="n">
        <f aca="false">O151*(1+(B$15/12))</f>
        <v>15404.9400332711</v>
      </c>
      <c r="P152" s="7" t="n">
        <f aca="false">J152*B$5/12</f>
        <v>833.333333333333</v>
      </c>
      <c r="Q152" s="7" t="n">
        <f aca="false">O152-N152+P152</f>
        <v>8455.09411990916</v>
      </c>
      <c r="R152" s="7" t="n">
        <f aca="false">R151+Q152</f>
        <v>777829.514106901</v>
      </c>
      <c r="S152" s="12" t="n">
        <f aca="false">12*Q152/K152</f>
        <v>0.0488210674233517</v>
      </c>
      <c r="T152" s="7" t="n">
        <f aca="false">M152+C152</f>
        <v>14023.9404789437</v>
      </c>
      <c r="U152" s="7" t="n">
        <f aca="false">O152</f>
        <v>15404.9400332711</v>
      </c>
      <c r="V152" s="13" t="n">
        <f aca="false">U152-T152</f>
        <v>1380.99955432741</v>
      </c>
      <c r="W152" s="13" t="n">
        <f aca="false">W151+V152</f>
        <v>19605.1983808629</v>
      </c>
    </row>
    <row r="153" customFormat="false" ht="12.8" hidden="false" customHeight="false" outlineLevel="0" collapsed="false">
      <c r="A153" s="11" t="n">
        <f aca="false">A152+ORG.OPENOFFICE.DAYSINMONTH(A152)</f>
        <v>48183</v>
      </c>
      <c r="B153" s="6" t="n">
        <f aca="false">B152+1</f>
        <v>129</v>
      </c>
      <c r="C153" s="7" t="n">
        <f aca="false">-1 *PMT(B$3/12, 240, B$9)</f>
        <v>9089.70493949128</v>
      </c>
      <c r="D153" s="7" t="n">
        <f aca="false">-1 * IPMT(B$3/12, B153, 240, B$9)</f>
        <v>2828.14116980204</v>
      </c>
      <c r="E153" s="7" t="n">
        <f aca="false">-1 * PPMT(B$3/12, B153, 240, B$9)</f>
        <v>6261.56376968924</v>
      </c>
      <c r="F153" s="7" t="n">
        <f aca="false">F152+D153</f>
        <v>514752.724365314</v>
      </c>
      <c r="G153" s="7" t="n">
        <f aca="false">E153+G152</f>
        <v>1157819.21282906</v>
      </c>
      <c r="H153" s="7" t="n">
        <f aca="false">H152+B$2*B$15/12</f>
        <v>429999.999999999</v>
      </c>
      <c r="I153" s="7" t="n">
        <f aca="false">G153+H153</f>
        <v>1587819.21282906</v>
      </c>
      <c r="J153" s="7" t="n">
        <f aca="false">B$4</f>
        <v>500000</v>
      </c>
      <c r="K153" s="7" t="n">
        <f aca="false">I153+J153</f>
        <v>2087819.21282906</v>
      </c>
      <c r="L153" s="7" t="n">
        <f aca="false">D153</f>
        <v>2828.14116980204</v>
      </c>
      <c r="M153" s="7" t="n">
        <f aca="false">M152*(1+(B$15/12))</f>
        <v>4942.4592653515</v>
      </c>
      <c r="N153" s="7" t="n">
        <f aca="false">M153+L153</f>
        <v>7770.60043515354</v>
      </c>
      <c r="O153" s="7" t="n">
        <f aca="false">O152*(1+(B$15/12))</f>
        <v>15430.6149333266</v>
      </c>
      <c r="P153" s="7" t="n">
        <f aca="false">J153*B$5/12</f>
        <v>833.333333333333</v>
      </c>
      <c r="Q153" s="7" t="n">
        <f aca="false">O153-N153+P153</f>
        <v>8493.34783150635</v>
      </c>
      <c r="R153" s="7" t="n">
        <f aca="false">R152+Q153</f>
        <v>786322.861938408</v>
      </c>
      <c r="S153" s="12" t="n">
        <f aca="false">12*Q153/K153</f>
        <v>0.0488165705880114</v>
      </c>
      <c r="T153" s="7" t="n">
        <f aca="false">M153+C153</f>
        <v>14032.1642048428</v>
      </c>
      <c r="U153" s="7" t="n">
        <f aca="false">O153</f>
        <v>15430.6149333266</v>
      </c>
      <c r="V153" s="13" t="n">
        <f aca="false">U153-T153</f>
        <v>1398.45072848378</v>
      </c>
      <c r="W153" s="13" t="n">
        <f aca="false">W152+V153</f>
        <v>21003.6491093466</v>
      </c>
    </row>
    <row r="154" customFormat="false" ht="12.8" hidden="false" customHeight="false" outlineLevel="0" collapsed="false">
      <c r="A154" s="11" t="n">
        <f aca="false">A153+ORG.OPENOFFICE.DAYSINMONTH(A153)</f>
        <v>48214</v>
      </c>
      <c r="B154" s="6" t="n">
        <f aca="false">B153+1</f>
        <v>130</v>
      </c>
      <c r="C154" s="7" t="n">
        <f aca="false">-1 *PMT(B$3/12, 240, B$9)</f>
        <v>9089.70493949128</v>
      </c>
      <c r="D154" s="7" t="n">
        <f aca="false">-1 * IPMT(B$3/12, B154, 240, B$9)</f>
        <v>2807.26929056975</v>
      </c>
      <c r="E154" s="7" t="n">
        <f aca="false">-1 * PPMT(B$3/12, B154, 240, B$9)</f>
        <v>6282.43564892154</v>
      </c>
      <c r="F154" s="7" t="n">
        <f aca="false">F153+D154</f>
        <v>517559.993655884</v>
      </c>
      <c r="G154" s="7" t="n">
        <f aca="false">E154+G153</f>
        <v>1164101.64847798</v>
      </c>
      <c r="H154" s="7" t="n">
        <f aca="false">H153+B$2*B$15/12</f>
        <v>433333.333333333</v>
      </c>
      <c r="I154" s="7" t="n">
        <f aca="false">G154+H154</f>
        <v>1597434.98181131</v>
      </c>
      <c r="J154" s="7" t="n">
        <f aca="false">B$4</f>
        <v>500000</v>
      </c>
      <c r="K154" s="7" t="n">
        <f aca="false">I154+J154</f>
        <v>2097434.98181131</v>
      </c>
      <c r="L154" s="7" t="n">
        <f aca="false">D154</f>
        <v>2807.26929056975</v>
      </c>
      <c r="M154" s="7" t="n">
        <f aca="false">M153*(1+(B$15/12))</f>
        <v>4950.69669746042</v>
      </c>
      <c r="N154" s="7" t="n">
        <f aca="false">M154+L154</f>
        <v>7757.96598803016</v>
      </c>
      <c r="O154" s="7" t="n">
        <f aca="false">O153*(1+(B$15/12))</f>
        <v>15456.3326248821</v>
      </c>
      <c r="P154" s="7" t="n">
        <f aca="false">J154*B$5/12</f>
        <v>833.333333333333</v>
      </c>
      <c r="Q154" s="7" t="n">
        <f aca="false">O154-N154+P154</f>
        <v>8531.69997018527</v>
      </c>
      <c r="R154" s="7" t="n">
        <f aca="false">R153+Q154</f>
        <v>794854.561908593</v>
      </c>
      <c r="S154" s="12" t="n">
        <f aca="false">12*Q154/K154</f>
        <v>0.0488121922872713</v>
      </c>
      <c r="T154" s="7" t="n">
        <f aca="false">M154+C154</f>
        <v>14040.4016369517</v>
      </c>
      <c r="U154" s="7" t="n">
        <f aca="false">O154</f>
        <v>15456.3326248821</v>
      </c>
      <c r="V154" s="13" t="n">
        <f aca="false">U154-T154</f>
        <v>1415.9309879304</v>
      </c>
      <c r="W154" s="13" t="n">
        <f aca="false">W153+V154</f>
        <v>22419.580097277</v>
      </c>
    </row>
    <row r="155" customFormat="false" ht="12.8" hidden="false" customHeight="false" outlineLevel="0" collapsed="false">
      <c r="A155" s="11" t="n">
        <f aca="false">A154+ORG.OPENOFFICE.DAYSINMONTH(A154)</f>
        <v>48245</v>
      </c>
      <c r="B155" s="6" t="n">
        <f aca="false">B154+1</f>
        <v>131</v>
      </c>
      <c r="C155" s="7" t="n">
        <f aca="false">-1 *PMT(B$3/12, 240, B$9)</f>
        <v>9089.70493949128</v>
      </c>
      <c r="D155" s="7" t="n">
        <f aca="false">-1 * IPMT(B$3/12, B155, 240, B$9)</f>
        <v>2786.32783840667</v>
      </c>
      <c r="E155" s="7" t="n">
        <f aca="false">-1 * PPMT(B$3/12, B155, 240, B$9)</f>
        <v>6303.37710108461</v>
      </c>
      <c r="F155" s="7" t="n">
        <f aca="false">F154+D155</f>
        <v>520346.32149429</v>
      </c>
      <c r="G155" s="7" t="n">
        <f aca="false">E155+G154</f>
        <v>1170405.02557907</v>
      </c>
      <c r="H155" s="7" t="n">
        <f aca="false">H154+B$2*B$15/12</f>
        <v>436666.666666666</v>
      </c>
      <c r="I155" s="7" t="n">
        <f aca="false">G155+H155</f>
        <v>1607071.69224573</v>
      </c>
      <c r="J155" s="7" t="n">
        <f aca="false">B$4</f>
        <v>500000</v>
      </c>
      <c r="K155" s="7" t="n">
        <f aca="false">I155+J155</f>
        <v>2107071.69224573</v>
      </c>
      <c r="L155" s="7" t="n">
        <f aca="false">D155</f>
        <v>2786.32783840667</v>
      </c>
      <c r="M155" s="7" t="n">
        <f aca="false">M154*(1+(B$15/12))</f>
        <v>4958.94785862285</v>
      </c>
      <c r="N155" s="7" t="n">
        <f aca="false">M155+L155</f>
        <v>7745.27569702952</v>
      </c>
      <c r="O155" s="7" t="n">
        <f aca="false">O154*(1+(B$15/12))</f>
        <v>15482.0931792569</v>
      </c>
      <c r="P155" s="7" t="n">
        <f aca="false">J155*B$5/12</f>
        <v>833.333333333333</v>
      </c>
      <c r="Q155" s="7" t="n">
        <f aca="false">O155-N155+P155</f>
        <v>8570.15081556072</v>
      </c>
      <c r="R155" s="7" t="n">
        <f aca="false">R154+Q155</f>
        <v>803424.712724154</v>
      </c>
      <c r="S155" s="12" t="n">
        <f aca="false">12*Q155/K155</f>
        <v>0.0488079310092762</v>
      </c>
      <c r="T155" s="7" t="n">
        <f aca="false">M155+C155</f>
        <v>14048.6527981141</v>
      </c>
      <c r="U155" s="7" t="n">
        <f aca="false">O155</f>
        <v>15482.0931792569</v>
      </c>
      <c r="V155" s="13" t="n">
        <f aca="false">U155-T155</f>
        <v>1433.44038114277</v>
      </c>
      <c r="W155" s="13" t="n">
        <f aca="false">W154+V155</f>
        <v>23853.0204784198</v>
      </c>
    </row>
    <row r="156" customFormat="false" ht="12.8" hidden="false" customHeight="false" outlineLevel="0" collapsed="false">
      <c r="A156" s="11" t="n">
        <f aca="false">A155+ORG.OPENOFFICE.DAYSINMONTH(A155)</f>
        <v>48274</v>
      </c>
      <c r="B156" s="6" t="n">
        <f aca="false">B155+1</f>
        <v>132</v>
      </c>
      <c r="C156" s="7" t="n">
        <f aca="false">-1 *PMT(B$3/12, 240, B$9)</f>
        <v>9089.70493949128</v>
      </c>
      <c r="D156" s="7" t="n">
        <f aca="false">-1 * IPMT(B$3/12, B156, 240, B$9)</f>
        <v>2765.31658140306</v>
      </c>
      <c r="E156" s="7" t="n">
        <f aca="false">-1 * PPMT(B$3/12, B156, 240, B$9)</f>
        <v>6324.38835808822</v>
      </c>
      <c r="F156" s="7" t="n">
        <f aca="false">F155+D156</f>
        <v>523111.638075694</v>
      </c>
      <c r="G156" s="7" t="n">
        <f aca="false">E156+G155</f>
        <v>1176729.41393716</v>
      </c>
      <c r="H156" s="7" t="n">
        <f aca="false">H155+B$2*B$15/12</f>
        <v>439999.999999999</v>
      </c>
      <c r="I156" s="7" t="n">
        <f aca="false">G156+H156</f>
        <v>1616729.41393715</v>
      </c>
      <c r="J156" s="7" t="n">
        <f aca="false">B$4</f>
        <v>500000</v>
      </c>
      <c r="K156" s="7" t="n">
        <f aca="false">I156+J156</f>
        <v>2116729.41393715</v>
      </c>
      <c r="L156" s="7" t="n">
        <f aca="false">D156</f>
        <v>2765.31658140306</v>
      </c>
      <c r="M156" s="7" t="n">
        <f aca="false">M155*(1+(B$15/12))</f>
        <v>4967.21277172056</v>
      </c>
      <c r="N156" s="7" t="n">
        <f aca="false">M156+L156</f>
        <v>7732.52935312361</v>
      </c>
      <c r="O156" s="7" t="n">
        <f aca="false">O155*(1+(B$15/12))</f>
        <v>15507.896667889</v>
      </c>
      <c r="P156" s="7" t="n">
        <f aca="false">J156*B$5/12</f>
        <v>833.333333333333</v>
      </c>
      <c r="Q156" s="7" t="n">
        <f aca="false">O156-N156+P156</f>
        <v>8608.70064809872</v>
      </c>
      <c r="R156" s="7" t="n">
        <f aca="false">R155+Q156</f>
        <v>812033.413372252</v>
      </c>
      <c r="S156" s="12" t="n">
        <f aca="false">12*Q156/K156</f>
        <v>0.0488037852627732</v>
      </c>
      <c r="T156" s="7" t="n">
        <f aca="false">M156+C156</f>
        <v>14056.9177112118</v>
      </c>
      <c r="U156" s="7" t="n">
        <f aca="false">O156</f>
        <v>15507.896667889</v>
      </c>
      <c r="V156" s="13" t="n">
        <f aca="false">U156-T156</f>
        <v>1450.97895667716</v>
      </c>
      <c r="W156" s="13" t="n">
        <f aca="false">W155+V156</f>
        <v>25303.999435097</v>
      </c>
      <c r="X156" s="7" t="n">
        <f aca="false">SUM(V145:V156)</f>
        <v>16260.5976342076</v>
      </c>
    </row>
    <row r="157" customFormat="false" ht="12.8" hidden="false" customHeight="false" outlineLevel="0" collapsed="false">
      <c r="A157" s="11" t="n">
        <f aca="false">A156+ORG.OPENOFFICE.DAYSINMONTH(A156)</f>
        <v>48305</v>
      </c>
      <c r="B157" s="6" t="n">
        <f aca="false">B156+1</f>
        <v>133</v>
      </c>
      <c r="C157" s="7" t="n">
        <f aca="false">-1 *PMT(B$3/12, 240, B$9)</f>
        <v>9089.70493949128</v>
      </c>
      <c r="D157" s="7" t="n">
        <f aca="false">-1 * IPMT(B$3/12, B157, 240, B$9)</f>
        <v>2744.2352868761</v>
      </c>
      <c r="E157" s="7" t="n">
        <f aca="false">-1 * PPMT(B$3/12, B157, 240, B$9)</f>
        <v>6345.46965261519</v>
      </c>
      <c r="F157" s="7" t="n">
        <f aca="false">F156+D157</f>
        <v>525855.87336257</v>
      </c>
      <c r="G157" s="7" t="n">
        <f aca="false">E157+G156</f>
        <v>1183074.88358977</v>
      </c>
      <c r="H157" s="7" t="n">
        <f aca="false">H156+B$2*B$15/12</f>
        <v>443333.333333333</v>
      </c>
      <c r="I157" s="7" t="n">
        <f aca="false">G157+H157</f>
        <v>1626408.2169231</v>
      </c>
      <c r="J157" s="7" t="n">
        <f aca="false">B$4</f>
        <v>500000</v>
      </c>
      <c r="K157" s="7" t="n">
        <f aca="false">I157+J157</f>
        <v>2126408.2169231</v>
      </c>
      <c r="L157" s="7" t="n">
        <f aca="false">D157</f>
        <v>2744.2352868761</v>
      </c>
      <c r="M157" s="7" t="n">
        <f aca="false">M156*(1+(B$15/12))</f>
        <v>4975.49145967342</v>
      </c>
      <c r="N157" s="7" t="n">
        <f aca="false">M157+L157</f>
        <v>7719.72674654952</v>
      </c>
      <c r="O157" s="7" t="n">
        <f aca="false">O156*(1+(B$15/12))</f>
        <v>15533.7431623355</v>
      </c>
      <c r="P157" s="7" t="n">
        <f aca="false">J157*B$5/12</f>
        <v>833.333333333333</v>
      </c>
      <c r="Q157" s="7" t="n">
        <f aca="false">O157-N157+P157</f>
        <v>8647.3497491193</v>
      </c>
      <c r="R157" s="7" t="n">
        <f aca="false">R156+Q157</f>
        <v>820680.763121372</v>
      </c>
      <c r="S157" s="12" t="n">
        <f aca="false">12*Q157/K157</f>
        <v>0.0487997535767537</v>
      </c>
      <c r="T157" s="7" t="n">
        <f aca="false">M157+C157</f>
        <v>14065.1963991647</v>
      </c>
      <c r="U157" s="7" t="n">
        <f aca="false">O157</f>
        <v>15533.7431623355</v>
      </c>
      <c r="V157" s="13" t="n">
        <f aca="false">U157-T157</f>
        <v>1468.54676317078</v>
      </c>
      <c r="W157" s="13" t="n">
        <f aca="false">W156+V157</f>
        <v>26772.5461982678</v>
      </c>
    </row>
    <row r="158" customFormat="false" ht="12.8" hidden="false" customHeight="false" outlineLevel="0" collapsed="false">
      <c r="A158" s="11" t="n">
        <f aca="false">A157+ORG.OPENOFFICE.DAYSINMONTH(A157)</f>
        <v>48335</v>
      </c>
      <c r="B158" s="6" t="n">
        <f aca="false">B157+1</f>
        <v>134</v>
      </c>
      <c r="C158" s="7" t="n">
        <f aca="false">-1 *PMT(B$3/12, 240, B$9)</f>
        <v>9089.70493949128</v>
      </c>
      <c r="D158" s="7" t="n">
        <f aca="false">-1 * IPMT(B$3/12, B158, 240, B$9)</f>
        <v>2723.08372136738</v>
      </c>
      <c r="E158" s="7" t="n">
        <f aca="false">-1 * PPMT(B$3/12, B158, 240, B$9)</f>
        <v>6366.6212181239</v>
      </c>
      <c r="F158" s="7" t="n">
        <f aca="false">F157+D158</f>
        <v>528578.957083937</v>
      </c>
      <c r="G158" s="7" t="n">
        <f aca="false">E158+G157</f>
        <v>1189441.50480789</v>
      </c>
      <c r="H158" s="7" t="n">
        <f aca="false">H157+B$2*B$15/12</f>
        <v>446666.666666666</v>
      </c>
      <c r="I158" s="7" t="n">
        <f aca="false">G158+H158</f>
        <v>1636108.17147456</v>
      </c>
      <c r="J158" s="7" t="n">
        <f aca="false">B$4</f>
        <v>500000</v>
      </c>
      <c r="K158" s="7" t="n">
        <f aca="false">I158+J158</f>
        <v>2136108.17147456</v>
      </c>
      <c r="L158" s="7" t="n">
        <f aca="false">D158</f>
        <v>2723.08372136738</v>
      </c>
      <c r="M158" s="7" t="n">
        <f aca="false">M157*(1+(B$15/12))</f>
        <v>4983.78394543955</v>
      </c>
      <c r="N158" s="7" t="n">
        <f aca="false">M158+L158</f>
        <v>7706.86766680692</v>
      </c>
      <c r="O158" s="7" t="n">
        <f aca="false">O157*(1+(B$15/12))</f>
        <v>15559.6327342727</v>
      </c>
      <c r="P158" s="7" t="n">
        <f aca="false">J158*B$5/12</f>
        <v>833.333333333333</v>
      </c>
      <c r="Q158" s="7" t="n">
        <f aca="false">O158-N158+P158</f>
        <v>8686.09840079912</v>
      </c>
      <c r="R158" s="7" t="n">
        <f aca="false">R157+Q158</f>
        <v>829366.861522171</v>
      </c>
      <c r="S158" s="12" t="n">
        <f aca="false">12*Q158/K158</f>
        <v>0.0487958345001026</v>
      </c>
      <c r="T158" s="7" t="n">
        <f aca="false">M158+C158</f>
        <v>14073.4888849308</v>
      </c>
      <c r="U158" s="7" t="n">
        <f aca="false">O158</f>
        <v>15559.6327342727</v>
      </c>
      <c r="V158" s="13" t="n">
        <f aca="false">U158-T158</f>
        <v>1486.14384934188</v>
      </c>
      <c r="W158" s="13" t="n">
        <f aca="false">W157+V158</f>
        <v>28258.6900476096</v>
      </c>
    </row>
    <row r="159" customFormat="false" ht="12.8" hidden="false" customHeight="false" outlineLevel="0" collapsed="false">
      <c r="A159" s="11" t="n">
        <f aca="false">A158+ORG.OPENOFFICE.DAYSINMONTH(A158)</f>
        <v>48366</v>
      </c>
      <c r="B159" s="6" t="n">
        <f aca="false">B158+1</f>
        <v>135</v>
      </c>
      <c r="C159" s="7" t="n">
        <f aca="false">-1 *PMT(B$3/12, 240, B$9)</f>
        <v>9089.70493949128</v>
      </c>
      <c r="D159" s="7" t="n">
        <f aca="false">-1 * IPMT(B$3/12, B159, 240, B$9)</f>
        <v>2701.8616506403</v>
      </c>
      <c r="E159" s="7" t="n">
        <f aca="false">-1 * PPMT(B$3/12, B159, 240, B$9)</f>
        <v>6387.84328885098</v>
      </c>
      <c r="F159" s="7" t="n">
        <f aca="false">F158+D159</f>
        <v>531280.818734577</v>
      </c>
      <c r="G159" s="7" t="n">
        <f aca="false">E159+G158</f>
        <v>1195829.34809675</v>
      </c>
      <c r="H159" s="7" t="n">
        <f aca="false">H158+B$2*B$15/12</f>
        <v>449999.999999999</v>
      </c>
      <c r="I159" s="7" t="n">
        <f aca="false">G159+H159</f>
        <v>1645829.34809674</v>
      </c>
      <c r="J159" s="7" t="n">
        <f aca="false">B$4</f>
        <v>500000</v>
      </c>
      <c r="K159" s="7" t="n">
        <f aca="false">I159+J159</f>
        <v>2145829.34809674</v>
      </c>
      <c r="L159" s="7" t="n">
        <f aca="false">D159</f>
        <v>2701.8616506403</v>
      </c>
      <c r="M159" s="7" t="n">
        <f aca="false">M158*(1+(B$15/12))</f>
        <v>4992.09025201528</v>
      </c>
      <c r="N159" s="7" t="n">
        <f aca="false">M159+L159</f>
        <v>7693.95190265558</v>
      </c>
      <c r="O159" s="7" t="n">
        <f aca="false">O158*(1+(B$15/12))</f>
        <v>15585.5654554965</v>
      </c>
      <c r="P159" s="7" t="n">
        <f aca="false">J159*B$5/12</f>
        <v>833.333333333333</v>
      </c>
      <c r="Q159" s="7" t="n">
        <f aca="false">O159-N159+P159</f>
        <v>8724.94688617426</v>
      </c>
      <c r="R159" s="7" t="n">
        <f aca="false">R158+Q159</f>
        <v>838091.808408345</v>
      </c>
      <c r="S159" s="12" t="n">
        <f aca="false">12*Q159/K159</f>
        <v>0.0487920266012555</v>
      </c>
      <c r="T159" s="7" t="n">
        <f aca="false">M159+C159</f>
        <v>14081.7951915066</v>
      </c>
      <c r="U159" s="7" t="n">
        <f aca="false">O159</f>
        <v>15585.5654554965</v>
      </c>
      <c r="V159" s="13" t="n">
        <f aca="false">U159-T159</f>
        <v>1503.77026398994</v>
      </c>
      <c r="W159" s="13" t="n">
        <f aca="false">W158+V159</f>
        <v>29762.4603115996</v>
      </c>
    </row>
    <row r="160" customFormat="false" ht="12.8" hidden="false" customHeight="false" outlineLevel="0" collapsed="false">
      <c r="A160" s="11" t="n">
        <f aca="false">A159+ORG.OPENOFFICE.DAYSINMONTH(A159)</f>
        <v>48396</v>
      </c>
      <c r="B160" s="6" t="n">
        <f aca="false">B159+1</f>
        <v>136</v>
      </c>
      <c r="C160" s="7" t="n">
        <f aca="false">-1 *PMT(B$3/12, 240, B$9)</f>
        <v>9089.70493949128</v>
      </c>
      <c r="D160" s="7" t="n">
        <f aca="false">-1 * IPMT(B$3/12, B160, 240, B$9)</f>
        <v>2680.56883967746</v>
      </c>
      <c r="E160" s="7" t="n">
        <f aca="false">-1 * PPMT(B$3/12, B160, 240, B$9)</f>
        <v>6409.13609981382</v>
      </c>
      <c r="F160" s="7" t="n">
        <f aca="false">F159+D160</f>
        <v>533961.387574255</v>
      </c>
      <c r="G160" s="7" t="n">
        <f aca="false">E160+G159</f>
        <v>1202238.48419656</v>
      </c>
      <c r="H160" s="7" t="n">
        <f aca="false">H159+B$2*B$15/12</f>
        <v>453333.333333333</v>
      </c>
      <c r="I160" s="7" t="n">
        <f aca="false">G160+H160</f>
        <v>1655571.81752989</v>
      </c>
      <c r="J160" s="7" t="n">
        <f aca="false">B$4</f>
        <v>500000</v>
      </c>
      <c r="K160" s="7" t="n">
        <f aca="false">I160+J160</f>
        <v>2155571.81752989</v>
      </c>
      <c r="L160" s="7" t="n">
        <f aca="false">D160</f>
        <v>2680.56883967746</v>
      </c>
      <c r="M160" s="7" t="n">
        <f aca="false">M159*(1+(B$15/12))</f>
        <v>5000.4104024353</v>
      </c>
      <c r="N160" s="7" t="n">
        <f aca="false">M160+L160</f>
        <v>7680.97924211277</v>
      </c>
      <c r="O160" s="7" t="n">
        <f aca="false">O159*(1+(B$15/12))</f>
        <v>15611.5413979223</v>
      </c>
      <c r="P160" s="7" t="n">
        <f aca="false">J160*B$5/12</f>
        <v>833.333333333333</v>
      </c>
      <c r="Q160" s="7" t="n">
        <f aca="false">O160-N160+P160</f>
        <v>8763.89548914289</v>
      </c>
      <c r="R160" s="7" t="n">
        <f aca="false">R159+Q160</f>
        <v>846855.703897488</v>
      </c>
      <c r="S160" s="12" t="n">
        <f aca="false">12*Q160/K160</f>
        <v>0.048788328467862</v>
      </c>
      <c r="T160" s="7" t="n">
        <f aca="false">M160+C160</f>
        <v>14090.1153419266</v>
      </c>
      <c r="U160" s="7" t="n">
        <f aca="false">O160</f>
        <v>15611.5413979223</v>
      </c>
      <c r="V160" s="13" t="n">
        <f aca="false">U160-T160</f>
        <v>1521.42605599574</v>
      </c>
      <c r="W160" s="13" t="n">
        <f aca="false">W159+V160</f>
        <v>31283.8863675953</v>
      </c>
    </row>
    <row r="161" customFormat="false" ht="12.8" hidden="false" customHeight="false" outlineLevel="0" collapsed="false">
      <c r="A161" s="11" t="n">
        <f aca="false">A160+ORG.OPENOFFICE.DAYSINMONTH(A160)</f>
        <v>48427</v>
      </c>
      <c r="B161" s="6" t="n">
        <f aca="false">B160+1</f>
        <v>137</v>
      </c>
      <c r="C161" s="7" t="n">
        <f aca="false">-1 *PMT(B$3/12, 240, B$9)</f>
        <v>9089.70493949128</v>
      </c>
      <c r="D161" s="7" t="n">
        <f aca="false">-1 * IPMT(B$3/12, B161, 240, B$9)</f>
        <v>2659.20505267808</v>
      </c>
      <c r="E161" s="7" t="n">
        <f aca="false">-1 * PPMT(B$3/12, B161, 240, B$9)</f>
        <v>6430.4998868132</v>
      </c>
      <c r="F161" s="7" t="n">
        <f aca="false">F160+D161</f>
        <v>536620.592626933</v>
      </c>
      <c r="G161" s="7" t="n">
        <f aca="false">E161+G160</f>
        <v>1208668.98408337</v>
      </c>
      <c r="H161" s="7" t="n">
        <f aca="false">H160+B$2*B$15/12</f>
        <v>456666.666666666</v>
      </c>
      <c r="I161" s="7" t="n">
        <f aca="false">G161+H161</f>
        <v>1665335.65075004</v>
      </c>
      <c r="J161" s="7" t="n">
        <f aca="false">B$4</f>
        <v>500000</v>
      </c>
      <c r="K161" s="7" t="n">
        <f aca="false">I161+J161</f>
        <v>2165335.65075004</v>
      </c>
      <c r="L161" s="7" t="n">
        <f aca="false">D161</f>
        <v>2659.20505267808</v>
      </c>
      <c r="M161" s="7" t="n">
        <f aca="false">M160*(1+(B$15/12))</f>
        <v>5008.7444197727</v>
      </c>
      <c r="N161" s="7" t="n">
        <f aca="false">M161+L161</f>
        <v>7667.94947245078</v>
      </c>
      <c r="O161" s="7" t="n">
        <f aca="false">O160*(1+(B$15/12))</f>
        <v>15637.5606335855</v>
      </c>
      <c r="P161" s="7" t="n">
        <f aca="false">J161*B$5/12</f>
        <v>833.333333333333</v>
      </c>
      <c r="Q161" s="7" t="n">
        <f aca="false">O161-N161+P161</f>
        <v>8802.94449446809</v>
      </c>
      <c r="R161" s="7" t="n">
        <f aca="false">R160+Q161</f>
        <v>855658.648391956</v>
      </c>
      <c r="S161" s="12" t="n">
        <f aca="false">12*Q161/K161</f>
        <v>0.0487847387064572</v>
      </c>
      <c r="T161" s="7" t="n">
        <f aca="false">M161+C161</f>
        <v>14098.449359264</v>
      </c>
      <c r="U161" s="7" t="n">
        <f aca="false">O161</f>
        <v>15637.5606335855</v>
      </c>
      <c r="V161" s="13" t="n">
        <f aca="false">U161-T161</f>
        <v>1539.11127432155</v>
      </c>
      <c r="W161" s="13" t="n">
        <f aca="false">W160+V161</f>
        <v>32822.9976419169</v>
      </c>
    </row>
    <row r="162" customFormat="false" ht="12.8" hidden="false" customHeight="false" outlineLevel="0" collapsed="false">
      <c r="A162" s="11" t="n">
        <f aca="false">A161+ORG.OPENOFFICE.DAYSINMONTH(A161)</f>
        <v>48458</v>
      </c>
      <c r="B162" s="6" t="n">
        <f aca="false">B161+1</f>
        <v>138</v>
      </c>
      <c r="C162" s="7" t="n">
        <f aca="false">-1 *PMT(B$3/12, 240, B$9)</f>
        <v>9089.70493949128</v>
      </c>
      <c r="D162" s="7" t="n">
        <f aca="false">-1 * IPMT(B$3/12, B162, 240, B$9)</f>
        <v>2637.77005305537</v>
      </c>
      <c r="E162" s="7" t="n">
        <f aca="false">-1 * PPMT(B$3/12, B162, 240, B$9)</f>
        <v>6451.93488643591</v>
      </c>
      <c r="F162" s="7" t="n">
        <f aca="false">F161+D162</f>
        <v>539258.362679988</v>
      </c>
      <c r="G162" s="7" t="n">
        <f aca="false">E162+G161</f>
        <v>1215120.91896981</v>
      </c>
      <c r="H162" s="7" t="n">
        <f aca="false">H161+B$2*B$15/12</f>
        <v>459999.999999999</v>
      </c>
      <c r="I162" s="7" t="n">
        <f aca="false">G162+H162</f>
        <v>1675120.91896981</v>
      </c>
      <c r="J162" s="7" t="n">
        <f aca="false">B$4</f>
        <v>500000</v>
      </c>
      <c r="K162" s="7" t="n">
        <f aca="false">I162+J162</f>
        <v>2175120.91896981</v>
      </c>
      <c r="L162" s="7" t="n">
        <f aca="false">D162</f>
        <v>2637.77005305537</v>
      </c>
      <c r="M162" s="7" t="n">
        <f aca="false">M161*(1+(B$15/12))</f>
        <v>5017.09232713899</v>
      </c>
      <c r="N162" s="7" t="n">
        <f aca="false">M162+L162</f>
        <v>7654.86238019435</v>
      </c>
      <c r="O162" s="7" t="n">
        <f aca="false">O161*(1+(B$15/12))</f>
        <v>15663.6232346415</v>
      </c>
      <c r="P162" s="7" t="n">
        <f aca="false">J162*B$5/12</f>
        <v>833.333333333333</v>
      </c>
      <c r="Q162" s="7" t="n">
        <f aca="false">O162-N162+P162</f>
        <v>8842.09418778049</v>
      </c>
      <c r="R162" s="7" t="n">
        <f aca="false">R161+Q162</f>
        <v>864500.742579737</v>
      </c>
      <c r="S162" s="12" t="n">
        <f aca="false">12*Q162/K162</f>
        <v>0.0487812559421386</v>
      </c>
      <c r="T162" s="7" t="n">
        <f aca="false">M162+C162</f>
        <v>14106.7972666303</v>
      </c>
      <c r="U162" s="7" t="n">
        <f aca="false">O162</f>
        <v>15663.6232346415</v>
      </c>
      <c r="V162" s="13" t="n">
        <f aca="false">U162-T162</f>
        <v>1556.82596801124</v>
      </c>
      <c r="W162" s="13" t="n">
        <f aca="false">W161+V162</f>
        <v>34379.8236099281</v>
      </c>
    </row>
    <row r="163" customFormat="false" ht="12.8" hidden="false" customHeight="false" outlineLevel="0" collapsed="false">
      <c r="A163" s="11" t="n">
        <f aca="false">A162+ORG.OPENOFFICE.DAYSINMONTH(A162)</f>
        <v>48488</v>
      </c>
      <c r="B163" s="6" t="n">
        <f aca="false">B162+1</f>
        <v>139</v>
      </c>
      <c r="C163" s="7" t="n">
        <f aca="false">-1 *PMT(B$3/12, 240, B$9)</f>
        <v>9089.70493949128</v>
      </c>
      <c r="D163" s="7" t="n">
        <f aca="false">-1 * IPMT(B$3/12, B163, 240, B$9)</f>
        <v>2616.26360343392</v>
      </c>
      <c r="E163" s="7" t="n">
        <f aca="false">-1 * PPMT(B$3/12, B163, 240, B$9)</f>
        <v>6473.44133605737</v>
      </c>
      <c r="F163" s="7" t="n">
        <f aca="false">F162+D163</f>
        <v>541874.626283422</v>
      </c>
      <c r="G163" s="7" t="n">
        <f aca="false">E163+G162</f>
        <v>1221594.36030587</v>
      </c>
      <c r="H163" s="7" t="n">
        <f aca="false">H162+B$2*B$15/12</f>
        <v>463333.333333332</v>
      </c>
      <c r="I163" s="7" t="n">
        <f aca="false">G163+H163</f>
        <v>1684927.6936392</v>
      </c>
      <c r="J163" s="7" t="n">
        <f aca="false">B$4</f>
        <v>500000</v>
      </c>
      <c r="K163" s="7" t="n">
        <f aca="false">I163+J163</f>
        <v>2184927.6936392</v>
      </c>
      <c r="L163" s="7" t="n">
        <f aca="false">D163</f>
        <v>2616.26360343392</v>
      </c>
      <c r="M163" s="7" t="n">
        <f aca="false">M162*(1+(B$15/12))</f>
        <v>5025.45414768422</v>
      </c>
      <c r="N163" s="7" t="n">
        <f aca="false">M163+L163</f>
        <v>7641.71775111813</v>
      </c>
      <c r="O163" s="7" t="n">
        <f aca="false">O162*(1+(B$15/12))</f>
        <v>15689.7292733659</v>
      </c>
      <c r="P163" s="7" t="n">
        <f aca="false">J163*B$5/12</f>
        <v>833.333333333333</v>
      </c>
      <c r="Q163" s="7" t="n">
        <f aca="false">O163-N163+P163</f>
        <v>8881.34485558111</v>
      </c>
      <c r="R163" s="7" t="n">
        <f aca="false">R162+Q163</f>
        <v>873382.087435318</v>
      </c>
      <c r="S163" s="12" t="n">
        <f aca="false">12*Q163/K163</f>
        <v>0.048777878818251</v>
      </c>
      <c r="T163" s="7" t="n">
        <f aca="false">M163+C163</f>
        <v>14115.1590871755</v>
      </c>
      <c r="U163" s="7" t="n">
        <f aca="false">O163</f>
        <v>15689.7292733659</v>
      </c>
      <c r="V163" s="13" t="n">
        <f aca="false">U163-T163</f>
        <v>1574.57018619041</v>
      </c>
      <c r="W163" s="13" t="n">
        <f aca="false">W162+V163</f>
        <v>35954.3937961185</v>
      </c>
    </row>
    <row r="164" customFormat="false" ht="12.8" hidden="false" customHeight="false" outlineLevel="0" collapsed="false">
      <c r="A164" s="11" t="n">
        <f aca="false">A163+ORG.OPENOFFICE.DAYSINMONTH(A163)</f>
        <v>48519</v>
      </c>
      <c r="B164" s="6" t="n">
        <f aca="false">B163+1</f>
        <v>140</v>
      </c>
      <c r="C164" s="7" t="n">
        <f aca="false">-1 *PMT(B$3/12, 240, B$9)</f>
        <v>9089.70493949128</v>
      </c>
      <c r="D164" s="7" t="n">
        <f aca="false">-1 * IPMT(B$3/12, B164, 240, B$9)</f>
        <v>2594.68546564706</v>
      </c>
      <c r="E164" s="7" t="n">
        <f aca="false">-1 * PPMT(B$3/12, B164, 240, B$9)</f>
        <v>6495.01947384422</v>
      </c>
      <c r="F164" s="7" t="n">
        <f aca="false">F163+D164</f>
        <v>544469.311749069</v>
      </c>
      <c r="G164" s="7" t="n">
        <f aca="false">E164+G163</f>
        <v>1228089.37977971</v>
      </c>
      <c r="H164" s="7" t="n">
        <f aca="false">H163+B$2*B$15/12</f>
        <v>466666.666666666</v>
      </c>
      <c r="I164" s="7" t="n">
        <f aca="false">G164+H164</f>
        <v>1694756.04644638</v>
      </c>
      <c r="J164" s="7" t="n">
        <f aca="false">B$4</f>
        <v>500000</v>
      </c>
      <c r="K164" s="7" t="n">
        <f aca="false">I164+J164</f>
        <v>2194756.04644638</v>
      </c>
      <c r="L164" s="7" t="n">
        <f aca="false">D164</f>
        <v>2594.68546564706</v>
      </c>
      <c r="M164" s="7" t="n">
        <f aca="false">M163*(1+(B$15/12))</f>
        <v>5033.82990459703</v>
      </c>
      <c r="N164" s="7" t="n">
        <f aca="false">M164+L164</f>
        <v>7628.51537024408</v>
      </c>
      <c r="O164" s="7" t="n">
        <f aca="false">O163*(1+(B$15/12))</f>
        <v>15715.8788221549</v>
      </c>
      <c r="P164" s="7" t="n">
        <f aca="false">J164*B$5/12</f>
        <v>833.333333333333</v>
      </c>
      <c r="Q164" s="7" t="n">
        <f aca="false">O164-N164+P164</f>
        <v>8920.69678524411</v>
      </c>
      <c r="R164" s="7" t="n">
        <f aca="false">R163+Q164</f>
        <v>882302.784220562</v>
      </c>
      <c r="S164" s="12" t="n">
        <f aca="false">12*Q164/K164</f>
        <v>0.0487746059960768</v>
      </c>
      <c r="T164" s="7" t="n">
        <f aca="false">M164+C164</f>
        <v>14123.5348440883</v>
      </c>
      <c r="U164" s="7" t="n">
        <f aca="false">O164</f>
        <v>15715.8788221549</v>
      </c>
      <c r="V164" s="13" t="n">
        <f aca="false">U164-T164</f>
        <v>1592.34397806655</v>
      </c>
      <c r="W164" s="13" t="n">
        <f aca="false">W163+V164</f>
        <v>37546.7377741851</v>
      </c>
    </row>
    <row r="165" customFormat="false" ht="12.8" hidden="false" customHeight="false" outlineLevel="0" collapsed="false">
      <c r="A165" s="11" t="n">
        <f aca="false">A164+ORG.OPENOFFICE.DAYSINMONTH(A164)</f>
        <v>48549</v>
      </c>
      <c r="B165" s="6" t="n">
        <f aca="false">B164+1</f>
        <v>141</v>
      </c>
      <c r="C165" s="7" t="n">
        <f aca="false">-1 *PMT(B$3/12, 240, B$9)</f>
        <v>9089.70493949128</v>
      </c>
      <c r="D165" s="7" t="n">
        <f aca="false">-1 * IPMT(B$3/12, B165, 240, B$9)</f>
        <v>2573.03540073424</v>
      </c>
      <c r="E165" s="7" t="n">
        <f aca="false">-1 * PPMT(B$3/12, B165, 240, B$9)</f>
        <v>6516.66953875704</v>
      </c>
      <c r="F165" s="7" t="n">
        <f aca="false">F164+D165</f>
        <v>547042.347149804</v>
      </c>
      <c r="G165" s="7" t="n">
        <f aca="false">E165+G164</f>
        <v>1234606.04931847</v>
      </c>
      <c r="H165" s="7" t="n">
        <f aca="false">H164+B$2*B$15/12</f>
        <v>469999.999999999</v>
      </c>
      <c r="I165" s="7" t="n">
        <f aca="false">G165+H165</f>
        <v>1704606.04931847</v>
      </c>
      <c r="J165" s="7" t="n">
        <f aca="false">B$4</f>
        <v>500000</v>
      </c>
      <c r="K165" s="7" t="n">
        <f aca="false">I165+J165</f>
        <v>2204606.04931847</v>
      </c>
      <c r="L165" s="7" t="n">
        <f aca="false">D165</f>
        <v>2573.03540073424</v>
      </c>
      <c r="M165" s="7" t="n">
        <f aca="false">M164*(1+(B$15/12))</f>
        <v>5042.21962110469</v>
      </c>
      <c r="N165" s="7" t="n">
        <f aca="false">M165+L165</f>
        <v>7615.25502183893</v>
      </c>
      <c r="O165" s="7" t="n">
        <f aca="false">O164*(1+(B$15/12))</f>
        <v>15742.0719535251</v>
      </c>
      <c r="P165" s="7" t="n">
        <f aca="false">J165*B$5/12</f>
        <v>833.333333333333</v>
      </c>
      <c r="Q165" s="7" t="n">
        <f aca="false">O165-N165+P165</f>
        <v>8960.15026501952</v>
      </c>
      <c r="R165" s="7" t="n">
        <f aca="false">R164+Q165</f>
        <v>891262.934485581</v>
      </c>
      <c r="S165" s="12" t="n">
        <f aca="false">12*Q165/K165</f>
        <v>0.0487714361545336</v>
      </c>
      <c r="T165" s="7" t="n">
        <f aca="false">M165+C165</f>
        <v>14131.924560596</v>
      </c>
      <c r="U165" s="7" t="n">
        <f aca="false">O165</f>
        <v>15742.0719535251</v>
      </c>
      <c r="V165" s="13" t="n">
        <f aca="false">U165-T165</f>
        <v>1610.14739292915</v>
      </c>
      <c r="W165" s="13" t="n">
        <f aca="false">W164+V165</f>
        <v>39156.8851671142</v>
      </c>
    </row>
    <row r="166" customFormat="false" ht="12.8" hidden="false" customHeight="false" outlineLevel="0" collapsed="false">
      <c r="A166" s="11" t="n">
        <f aca="false">A165+ORG.OPENOFFICE.DAYSINMONTH(A165)</f>
        <v>48580</v>
      </c>
      <c r="B166" s="6" t="n">
        <f aca="false">B165+1</f>
        <v>142</v>
      </c>
      <c r="C166" s="7" t="n">
        <f aca="false">-1 *PMT(B$3/12, 240, B$9)</f>
        <v>9089.70493949128</v>
      </c>
      <c r="D166" s="7" t="n">
        <f aca="false">-1 * IPMT(B$3/12, B166, 240, B$9)</f>
        <v>2551.31316893839</v>
      </c>
      <c r="E166" s="7" t="n">
        <f aca="false">-1 * PPMT(B$3/12, B166, 240, B$9)</f>
        <v>6538.3917705529</v>
      </c>
      <c r="F166" s="7" t="n">
        <f aca="false">F165+D166</f>
        <v>549593.660318742</v>
      </c>
      <c r="G166" s="7" t="n">
        <f aca="false">E166+G165</f>
        <v>1241144.44108902</v>
      </c>
      <c r="H166" s="7" t="n">
        <f aca="false">H165+B$2*B$15/12</f>
        <v>473333.333333332</v>
      </c>
      <c r="I166" s="7" t="n">
        <f aca="false">G166+H166</f>
        <v>1714477.77442235</v>
      </c>
      <c r="J166" s="7" t="n">
        <f aca="false">B$4</f>
        <v>500000</v>
      </c>
      <c r="K166" s="7" t="n">
        <f aca="false">I166+J166</f>
        <v>2214477.77442235</v>
      </c>
      <c r="L166" s="7" t="n">
        <f aca="false">D166</f>
        <v>2551.31316893839</v>
      </c>
      <c r="M166" s="7" t="n">
        <f aca="false">M165*(1+(B$15/12))</f>
        <v>5050.62332047319</v>
      </c>
      <c r="N166" s="7" t="n">
        <f aca="false">M166+L166</f>
        <v>7601.93648941158</v>
      </c>
      <c r="O166" s="7" t="n">
        <f aca="false">O165*(1+(B$15/12))</f>
        <v>15768.3087401143</v>
      </c>
      <c r="P166" s="7" t="n">
        <f aca="false">J166*B$5/12</f>
        <v>833.333333333333</v>
      </c>
      <c r="Q166" s="7" t="n">
        <f aca="false">O166-N166+P166</f>
        <v>8999.70558403608</v>
      </c>
      <c r="R166" s="7" t="n">
        <f aca="false">R165+Q166</f>
        <v>900262.640069617</v>
      </c>
      <c r="S166" s="12" t="n">
        <f aca="false">12*Q166/K166</f>
        <v>0.0487683679898769</v>
      </c>
      <c r="T166" s="7" t="n">
        <f aca="false">M166+C166</f>
        <v>14140.3282599645</v>
      </c>
      <c r="U166" s="7" t="n">
        <f aca="false">O166</f>
        <v>15768.3087401143</v>
      </c>
      <c r="V166" s="13" t="n">
        <f aca="false">U166-T166</f>
        <v>1627.98048014985</v>
      </c>
      <c r="W166" s="13" t="n">
        <f aca="false">W165+V166</f>
        <v>40784.8656472641</v>
      </c>
    </row>
    <row r="167" customFormat="false" ht="12.8" hidden="false" customHeight="false" outlineLevel="0" collapsed="false">
      <c r="A167" s="11" t="n">
        <f aca="false">A166+ORG.OPENOFFICE.DAYSINMONTH(A166)</f>
        <v>48611</v>
      </c>
      <c r="B167" s="6" t="n">
        <f aca="false">B166+1</f>
        <v>143</v>
      </c>
      <c r="C167" s="7" t="n">
        <f aca="false">-1 *PMT(B$3/12, 240, B$9)</f>
        <v>9089.70493949128</v>
      </c>
      <c r="D167" s="7" t="n">
        <f aca="false">-1 * IPMT(B$3/12, B167, 240, B$9)</f>
        <v>2529.51852970321</v>
      </c>
      <c r="E167" s="7" t="n">
        <f aca="false">-1 * PPMT(B$3/12, B167, 240, B$9)</f>
        <v>6560.18640978807</v>
      </c>
      <c r="F167" s="7" t="n">
        <f aca="false">F166+D167</f>
        <v>552123.178848445</v>
      </c>
      <c r="G167" s="7" t="n">
        <f aca="false">E167+G166</f>
        <v>1247704.62749881</v>
      </c>
      <c r="H167" s="7" t="n">
        <f aca="false">H166+B$2*B$15/12</f>
        <v>476666.666666666</v>
      </c>
      <c r="I167" s="7" t="n">
        <f aca="false">G167+H167</f>
        <v>1724371.29416547</v>
      </c>
      <c r="J167" s="7" t="n">
        <f aca="false">B$4</f>
        <v>500000</v>
      </c>
      <c r="K167" s="7" t="n">
        <f aca="false">I167+J167</f>
        <v>2224371.29416547</v>
      </c>
      <c r="L167" s="7" t="n">
        <f aca="false">D167</f>
        <v>2529.51852970321</v>
      </c>
      <c r="M167" s="7" t="n">
        <f aca="false">M166*(1+(B$15/12))</f>
        <v>5059.04102600732</v>
      </c>
      <c r="N167" s="7" t="n">
        <f aca="false">M167+L167</f>
        <v>7588.55955571053</v>
      </c>
      <c r="O167" s="7" t="n">
        <f aca="false">O166*(1+(B$15/12))</f>
        <v>15794.5892546812</v>
      </c>
      <c r="P167" s="7" t="n">
        <f aca="false">J167*B$5/12</f>
        <v>833.333333333333</v>
      </c>
      <c r="Q167" s="7" t="n">
        <f aca="false">O167-N167+P167</f>
        <v>9039.36303230399</v>
      </c>
      <c r="R167" s="7" t="n">
        <f aca="false">R166+Q167</f>
        <v>909302.003101921</v>
      </c>
      <c r="S167" s="12" t="n">
        <f aca="false">12*Q167/K167</f>
        <v>0.0487654002154096</v>
      </c>
      <c r="T167" s="7" t="n">
        <f aca="false">M167+C167</f>
        <v>14148.7459654986</v>
      </c>
      <c r="U167" s="7" t="n">
        <f aca="false">O167</f>
        <v>15794.5892546812</v>
      </c>
      <c r="V167" s="13" t="n">
        <f aca="false">U167-T167</f>
        <v>1645.84328918258</v>
      </c>
      <c r="W167" s="13" t="n">
        <f aca="false">W166+V167</f>
        <v>42430.7089364466</v>
      </c>
    </row>
    <row r="168" customFormat="false" ht="12.8" hidden="false" customHeight="false" outlineLevel="0" collapsed="false">
      <c r="A168" s="11" t="n">
        <f aca="false">A167+ORG.OPENOFFICE.DAYSINMONTH(A167)</f>
        <v>48639</v>
      </c>
      <c r="B168" s="6" t="n">
        <f aca="false">B167+1</f>
        <v>144</v>
      </c>
      <c r="C168" s="7" t="n">
        <f aca="false">-1 *PMT(B$3/12, 240, B$9)</f>
        <v>9089.70493949128</v>
      </c>
      <c r="D168" s="7" t="n">
        <f aca="false">-1 * IPMT(B$3/12, B168, 240, B$9)</f>
        <v>2507.65124167058</v>
      </c>
      <c r="E168" s="7" t="n">
        <f aca="false">-1 * PPMT(B$3/12, B168, 240, B$9)</f>
        <v>6582.0536978207</v>
      </c>
      <c r="F168" s="7" t="n">
        <f aca="false">F167+D168</f>
        <v>554630.830090116</v>
      </c>
      <c r="G168" s="7" t="n">
        <f aca="false">E168+G167</f>
        <v>1254286.68119663</v>
      </c>
      <c r="H168" s="7" t="n">
        <f aca="false">H167+B$2*B$15/12</f>
        <v>479999.999999999</v>
      </c>
      <c r="I168" s="7" t="n">
        <f aca="false">G168+H168</f>
        <v>1734286.68119663</v>
      </c>
      <c r="J168" s="7" t="n">
        <f aca="false">B$4</f>
        <v>500000</v>
      </c>
      <c r="K168" s="7" t="n">
        <f aca="false">I168+J168</f>
        <v>2234286.68119663</v>
      </c>
      <c r="L168" s="7" t="n">
        <f aca="false">D168</f>
        <v>2507.65124167058</v>
      </c>
      <c r="M168" s="7" t="n">
        <f aca="false">M167*(1+(B$15/12))</f>
        <v>5067.47276105066</v>
      </c>
      <c r="N168" s="7" t="n">
        <f aca="false">M168+L168</f>
        <v>7575.12400272124</v>
      </c>
      <c r="O168" s="7" t="n">
        <f aca="false">O167*(1+(B$15/12))</f>
        <v>15820.9135701057</v>
      </c>
      <c r="P168" s="7" t="n">
        <f aca="false">J168*B$5/12</f>
        <v>833.333333333333</v>
      </c>
      <c r="Q168" s="7" t="n">
        <f aca="false">O168-N168+P168</f>
        <v>9079.12290071774</v>
      </c>
      <c r="R168" s="7" t="n">
        <f aca="false">R167+Q168</f>
        <v>918381.126002639</v>
      </c>
      <c r="S168" s="12" t="n">
        <f aca="false">12*Q168/K168</f>
        <v>0.0487625315611971</v>
      </c>
      <c r="T168" s="7" t="n">
        <f aca="false">M168+C168</f>
        <v>14157.1777005419</v>
      </c>
      <c r="U168" s="7" t="n">
        <f aca="false">O168</f>
        <v>15820.9135701057</v>
      </c>
      <c r="V168" s="13" t="n">
        <f aca="false">U168-T168</f>
        <v>1663.73586956371</v>
      </c>
      <c r="W168" s="13" t="n">
        <f aca="false">W167+V168</f>
        <v>44094.4448060103</v>
      </c>
      <c r="X168" s="7" t="n">
        <f aca="false">SUM(V157:V168)</f>
        <v>18790.4453709134</v>
      </c>
    </row>
    <row r="169" customFormat="false" ht="12.8" hidden="false" customHeight="false" outlineLevel="0" collapsed="false">
      <c r="A169" s="11" t="n">
        <f aca="false">A168+ORG.OPENOFFICE.DAYSINMONTH(A168)</f>
        <v>48670</v>
      </c>
      <c r="B169" s="6" t="n">
        <f aca="false">B168+1</f>
        <v>145</v>
      </c>
      <c r="C169" s="7" t="n">
        <f aca="false">-1 *PMT(B$3/12, 240, B$9)</f>
        <v>9089.70493949128</v>
      </c>
      <c r="D169" s="7" t="n">
        <f aca="false">-1 * IPMT(B$3/12, B169, 240, B$9)</f>
        <v>2485.71106267785</v>
      </c>
      <c r="E169" s="7" t="n">
        <f aca="false">-1 * PPMT(B$3/12, B169, 240, B$9)</f>
        <v>6603.99387681343</v>
      </c>
      <c r="F169" s="7" t="n">
        <f aca="false">F168+D169</f>
        <v>557116.541152794</v>
      </c>
      <c r="G169" s="7" t="n">
        <f aca="false">E169+G168</f>
        <v>1260890.67507344</v>
      </c>
      <c r="H169" s="7" t="n">
        <f aca="false">H168+B$2*B$15/12</f>
        <v>483333.333333332</v>
      </c>
      <c r="I169" s="7" t="n">
        <f aca="false">G169+H169</f>
        <v>1744224.00840677</v>
      </c>
      <c r="J169" s="7" t="n">
        <f aca="false">B$4</f>
        <v>500000</v>
      </c>
      <c r="K169" s="7" t="n">
        <f aca="false">I169+J169</f>
        <v>2244224.00840677</v>
      </c>
      <c r="L169" s="7" t="n">
        <f aca="false">D169</f>
        <v>2485.71106267785</v>
      </c>
      <c r="M169" s="7" t="n">
        <f aca="false">M168*(1+(B$15/12))</f>
        <v>5075.91854898575</v>
      </c>
      <c r="N169" s="7" t="n">
        <f aca="false">M169+L169</f>
        <v>7561.62961166359</v>
      </c>
      <c r="O169" s="7" t="n">
        <f aca="false">O168*(1+(B$15/12))</f>
        <v>15847.2817593892</v>
      </c>
      <c r="P169" s="7" t="n">
        <f aca="false">J169*B$5/12</f>
        <v>833.333333333333</v>
      </c>
      <c r="Q169" s="7" t="n">
        <f aca="false">O169-N169+P169</f>
        <v>9118.9854810589</v>
      </c>
      <c r="R169" s="7" t="n">
        <f aca="false">R168+Q169</f>
        <v>927500.111483698</v>
      </c>
      <c r="S169" s="12" t="n">
        <f aca="false">12*Q169/K169</f>
        <v>0.0487597607737884</v>
      </c>
      <c r="T169" s="7" t="n">
        <f aca="false">M169+C169</f>
        <v>14165.623488477</v>
      </c>
      <c r="U169" s="7" t="n">
        <f aca="false">O169</f>
        <v>15847.2817593892</v>
      </c>
      <c r="V169" s="13" t="n">
        <f aca="false">U169-T169</f>
        <v>1681.65827091213</v>
      </c>
      <c r="W169" s="13" t="n">
        <f aca="false">W168+V169</f>
        <v>45776.1030769225</v>
      </c>
    </row>
    <row r="170" customFormat="false" ht="12.8" hidden="false" customHeight="false" outlineLevel="0" collapsed="false">
      <c r="A170" s="11" t="n">
        <f aca="false">A169+ORG.OPENOFFICE.DAYSINMONTH(A169)</f>
        <v>48700</v>
      </c>
      <c r="B170" s="6" t="n">
        <f aca="false">B169+1</f>
        <v>146</v>
      </c>
      <c r="C170" s="7" t="n">
        <f aca="false">-1 *PMT(B$3/12, 240, B$9)</f>
        <v>9089.70493949128</v>
      </c>
      <c r="D170" s="7" t="n">
        <f aca="false">-1 * IPMT(B$3/12, B170, 240, B$9)</f>
        <v>2463.69774975513</v>
      </c>
      <c r="E170" s="7" t="n">
        <f aca="false">-1 * PPMT(B$3/12, B170, 240, B$9)</f>
        <v>6626.00718973615</v>
      </c>
      <c r="F170" s="7" t="n">
        <f aca="false">F169+D170</f>
        <v>559580.238902549</v>
      </c>
      <c r="G170" s="7" t="n">
        <f aca="false">E170+G169</f>
        <v>1267516.68226318</v>
      </c>
      <c r="H170" s="7" t="n">
        <f aca="false">H169+B$2*B$15/12</f>
        <v>486666.666666666</v>
      </c>
      <c r="I170" s="7" t="n">
        <f aca="false">G170+H170</f>
        <v>1754183.34892984</v>
      </c>
      <c r="J170" s="7" t="n">
        <f aca="false">B$4</f>
        <v>500000</v>
      </c>
      <c r="K170" s="7" t="n">
        <f aca="false">I170+J170</f>
        <v>2254183.34892984</v>
      </c>
      <c r="L170" s="7" t="n">
        <f aca="false">D170</f>
        <v>2463.69774975513</v>
      </c>
      <c r="M170" s="7" t="n">
        <f aca="false">M169*(1+(B$15/12))</f>
        <v>5084.37841323406</v>
      </c>
      <c r="N170" s="7" t="n">
        <f aca="false">M170+L170</f>
        <v>7548.07616298919</v>
      </c>
      <c r="O170" s="7" t="n">
        <f aca="false">O169*(1+(B$15/12))</f>
        <v>15873.6938956548</v>
      </c>
      <c r="P170" s="7" t="n">
        <f aca="false">J170*B$5/12</f>
        <v>833.333333333333</v>
      </c>
      <c r="Q170" s="7" t="n">
        <f aca="false">O170-N170+P170</f>
        <v>9158.95106599895</v>
      </c>
      <c r="R170" s="7" t="n">
        <f aca="false">R169+Q170</f>
        <v>936659.062549697</v>
      </c>
      <c r="S170" s="12" t="n">
        <f aca="false">12*Q170/K170</f>
        <v>0.0487570866159424</v>
      </c>
      <c r="T170" s="7" t="n">
        <f aca="false">M170+C170</f>
        <v>14174.0833527253</v>
      </c>
      <c r="U170" s="7" t="n">
        <f aca="false">O170</f>
        <v>15873.6938956548</v>
      </c>
      <c r="V170" s="13" t="n">
        <f aca="false">U170-T170</f>
        <v>1699.61054292947</v>
      </c>
      <c r="W170" s="13" t="n">
        <f aca="false">W169+V170</f>
        <v>47475.7136198519</v>
      </c>
    </row>
    <row r="171" customFormat="false" ht="12.8" hidden="false" customHeight="false" outlineLevel="0" collapsed="false">
      <c r="A171" s="11" t="n">
        <f aca="false">A170+ORG.OPENOFFICE.DAYSINMONTH(A170)</f>
        <v>48731</v>
      </c>
      <c r="B171" s="6" t="n">
        <f aca="false">B170+1</f>
        <v>147</v>
      </c>
      <c r="C171" s="7" t="n">
        <f aca="false">-1 *PMT(B$3/12, 240, B$9)</f>
        <v>9089.70493949128</v>
      </c>
      <c r="D171" s="7" t="n">
        <f aca="false">-1 * IPMT(B$3/12, B171, 240, B$9)</f>
        <v>2441.61105912268</v>
      </c>
      <c r="E171" s="7" t="n">
        <f aca="false">-1 * PPMT(B$3/12, B171, 240, B$9)</f>
        <v>6648.0938803686</v>
      </c>
      <c r="F171" s="7" t="n">
        <f aca="false">F170+D171</f>
        <v>562021.849961672</v>
      </c>
      <c r="G171" s="7" t="n">
        <f aca="false">E171+G170</f>
        <v>1274164.77614355</v>
      </c>
      <c r="H171" s="7" t="n">
        <f aca="false">H170+B$2*B$15/12</f>
        <v>489999.999999999</v>
      </c>
      <c r="I171" s="7" t="n">
        <f aca="false">G171+H171</f>
        <v>1764164.77614355</v>
      </c>
      <c r="J171" s="7" t="n">
        <f aca="false">B$4</f>
        <v>500000</v>
      </c>
      <c r="K171" s="7" t="n">
        <f aca="false">I171+J171</f>
        <v>2264164.77614355</v>
      </c>
      <c r="L171" s="7" t="n">
        <f aca="false">D171</f>
        <v>2441.61105912268</v>
      </c>
      <c r="M171" s="7" t="n">
        <f aca="false">M170*(1+(B$15/12))</f>
        <v>5092.85237725611</v>
      </c>
      <c r="N171" s="7" t="n">
        <f aca="false">M171+L171</f>
        <v>7534.46343637879</v>
      </c>
      <c r="O171" s="7" t="n">
        <f aca="false">O170*(1+(B$15/12))</f>
        <v>15900.1500521476</v>
      </c>
      <c r="P171" s="7" t="n">
        <f aca="false">J171*B$5/12</f>
        <v>833.333333333333</v>
      </c>
      <c r="Q171" s="7" t="n">
        <f aca="false">O171-N171+P171</f>
        <v>9199.01994910211</v>
      </c>
      <c r="R171" s="7" t="n">
        <f aca="false">R170+Q171</f>
        <v>945858.082498799</v>
      </c>
      <c r="S171" s="12" t="n">
        <f aca="false">12*Q171/K171</f>
        <v>0.0487545078663598</v>
      </c>
      <c r="T171" s="7" t="n">
        <f aca="false">M171+C171</f>
        <v>14182.5573167474</v>
      </c>
      <c r="U171" s="7" t="n">
        <f aca="false">O171</f>
        <v>15900.1500521476</v>
      </c>
      <c r="V171" s="13" t="n">
        <f aca="false">U171-T171</f>
        <v>1717.59273540017</v>
      </c>
      <c r="W171" s="13" t="n">
        <f aca="false">W170+V171</f>
        <v>49193.3063552521</v>
      </c>
    </row>
    <row r="172" customFormat="false" ht="12.8" hidden="false" customHeight="false" outlineLevel="0" collapsed="false">
      <c r="A172" s="11" t="n">
        <f aca="false">A171+ORG.OPENOFFICE.DAYSINMONTH(A171)</f>
        <v>48761</v>
      </c>
      <c r="B172" s="6" t="n">
        <f aca="false">B171+1</f>
        <v>148</v>
      </c>
      <c r="C172" s="7" t="n">
        <f aca="false">-1 *PMT(B$3/12, 240, B$9)</f>
        <v>9089.70493949128</v>
      </c>
      <c r="D172" s="7" t="n">
        <f aca="false">-1 * IPMT(B$3/12, B172, 240, B$9)</f>
        <v>2419.45074618812</v>
      </c>
      <c r="E172" s="7" t="n">
        <f aca="false">-1 * PPMT(B$3/12, B172, 240, B$9)</f>
        <v>6670.25419330316</v>
      </c>
      <c r="F172" s="7" t="n">
        <f aca="false">F171+D172</f>
        <v>564441.30070786</v>
      </c>
      <c r="G172" s="7" t="n">
        <f aca="false">E172+G171</f>
        <v>1280835.03033685</v>
      </c>
      <c r="H172" s="7" t="n">
        <f aca="false">H171+B$2*B$15/12</f>
        <v>493333.333333332</v>
      </c>
      <c r="I172" s="7" t="n">
        <f aca="false">G172+H172</f>
        <v>1774168.36367018</v>
      </c>
      <c r="J172" s="7" t="n">
        <f aca="false">B$4</f>
        <v>500000</v>
      </c>
      <c r="K172" s="7" t="n">
        <f aca="false">I172+J172</f>
        <v>2274168.36367018</v>
      </c>
      <c r="L172" s="7" t="n">
        <f aca="false">D172</f>
        <v>2419.45074618812</v>
      </c>
      <c r="M172" s="7" t="n">
        <f aca="false">M171*(1+(B$15/12))</f>
        <v>5101.34046455154</v>
      </c>
      <c r="N172" s="7" t="n">
        <f aca="false">M172+L172</f>
        <v>7520.79121073966</v>
      </c>
      <c r="O172" s="7" t="n">
        <f aca="false">O171*(1+(B$15/12))</f>
        <v>15926.6503022345</v>
      </c>
      <c r="P172" s="7" t="n">
        <f aca="false">J172*B$5/12</f>
        <v>833.333333333333</v>
      </c>
      <c r="Q172" s="7" t="n">
        <f aca="false">O172-N172+P172</f>
        <v>9239.19242482816</v>
      </c>
      <c r="R172" s="7" t="n">
        <f aca="false">R171+Q172</f>
        <v>955097.274923627</v>
      </c>
      <c r="S172" s="12" t="n">
        <f aca="false">12*Q172/K172</f>
        <v>0.0487520233194209</v>
      </c>
      <c r="T172" s="7" t="n">
        <f aca="false">M172+C172</f>
        <v>14191.0454040428</v>
      </c>
      <c r="U172" s="7" t="n">
        <f aca="false">O172</f>
        <v>15926.6503022345</v>
      </c>
      <c r="V172" s="13" t="n">
        <f aca="false">U172-T172</f>
        <v>1735.60489819166</v>
      </c>
      <c r="W172" s="13" t="n">
        <f aca="false">W171+V172</f>
        <v>50928.9112534438</v>
      </c>
    </row>
    <row r="173" customFormat="false" ht="12.8" hidden="false" customHeight="false" outlineLevel="0" collapsed="false">
      <c r="A173" s="11" t="n">
        <f aca="false">A172+ORG.OPENOFFICE.DAYSINMONTH(A172)</f>
        <v>48792</v>
      </c>
      <c r="B173" s="6" t="n">
        <f aca="false">B172+1</f>
        <v>149</v>
      </c>
      <c r="C173" s="7" t="n">
        <f aca="false">-1 *PMT(B$3/12, 240, B$9)</f>
        <v>9089.70493949128</v>
      </c>
      <c r="D173" s="7" t="n">
        <f aca="false">-1 * IPMT(B$3/12, B173, 240, B$9)</f>
        <v>2397.21656554377</v>
      </c>
      <c r="E173" s="7" t="n">
        <f aca="false">-1 * PPMT(B$3/12, B173, 240, B$9)</f>
        <v>6692.48837394751</v>
      </c>
      <c r="F173" s="7" t="n">
        <f aca="false">F172+D173</f>
        <v>566838.517273404</v>
      </c>
      <c r="G173" s="7" t="n">
        <f aca="false">E173+G172</f>
        <v>1287527.5187108</v>
      </c>
      <c r="H173" s="7" t="n">
        <f aca="false">H172+B$2*B$15/12</f>
        <v>496666.666666666</v>
      </c>
      <c r="I173" s="7" t="n">
        <f aca="false">G173+H173</f>
        <v>1784194.18537746</v>
      </c>
      <c r="J173" s="7" t="n">
        <f aca="false">B$4</f>
        <v>500000</v>
      </c>
      <c r="K173" s="7" t="n">
        <f aca="false">I173+J173</f>
        <v>2284194.18537746</v>
      </c>
      <c r="L173" s="7" t="n">
        <f aca="false">D173</f>
        <v>2397.21656554377</v>
      </c>
      <c r="M173" s="7" t="n">
        <f aca="false">M172*(1+(B$15/12))</f>
        <v>5109.84269865913</v>
      </c>
      <c r="N173" s="7" t="n">
        <f aca="false">M173+L173</f>
        <v>7507.0592642029</v>
      </c>
      <c r="O173" s="7" t="n">
        <f aca="false">O172*(1+(B$15/12))</f>
        <v>15953.1947194049</v>
      </c>
      <c r="P173" s="7" t="n">
        <f aca="false">J173*B$5/12</f>
        <v>833.333333333333</v>
      </c>
      <c r="Q173" s="7" t="n">
        <f aca="false">O173-N173+P173</f>
        <v>9279.46878853531</v>
      </c>
      <c r="R173" s="7" t="n">
        <f aca="false">R172+Q173</f>
        <v>964376.743712163</v>
      </c>
      <c r="S173" s="12" t="n">
        <f aca="false">12*Q173/K173</f>
        <v>0.0487496317849275</v>
      </c>
      <c r="T173" s="7" t="n">
        <f aca="false">M173+C173</f>
        <v>14199.5476381504</v>
      </c>
      <c r="U173" s="7" t="n">
        <f aca="false">O173</f>
        <v>15953.1947194049</v>
      </c>
      <c r="V173" s="13" t="n">
        <f aca="false">U173-T173</f>
        <v>1753.64708125446</v>
      </c>
      <c r="W173" s="13" t="n">
        <f aca="false">W172+V173</f>
        <v>52682.5583346982</v>
      </c>
    </row>
    <row r="174" customFormat="false" ht="12.8" hidden="false" customHeight="false" outlineLevel="0" collapsed="false">
      <c r="A174" s="11" t="n">
        <f aca="false">A173+ORG.OPENOFFICE.DAYSINMONTH(A173)</f>
        <v>48823</v>
      </c>
      <c r="B174" s="6" t="n">
        <f aca="false">B173+1</f>
        <v>150</v>
      </c>
      <c r="C174" s="7" t="n">
        <f aca="false">-1 *PMT(B$3/12, 240, B$9)</f>
        <v>9089.70493949128</v>
      </c>
      <c r="D174" s="7" t="n">
        <f aca="false">-1 * IPMT(B$3/12, B174, 240, B$9)</f>
        <v>2374.90827096395</v>
      </c>
      <c r="E174" s="7" t="n">
        <f aca="false">-1 * PPMT(B$3/12, B174, 240, B$9)</f>
        <v>6714.79666852733</v>
      </c>
      <c r="F174" s="7" t="n">
        <f aca="false">F173+D174</f>
        <v>569213.425544368</v>
      </c>
      <c r="G174" s="7" t="n">
        <f aca="false">E174+G173</f>
        <v>1294242.31537932</v>
      </c>
      <c r="H174" s="7" t="n">
        <f aca="false">H173+B$2*B$15/12</f>
        <v>499999.999999999</v>
      </c>
      <c r="I174" s="7" t="n">
        <f aca="false">G174+H174</f>
        <v>1794242.31537932</v>
      </c>
      <c r="J174" s="7" t="n">
        <f aca="false">B$4</f>
        <v>500000</v>
      </c>
      <c r="K174" s="7" t="n">
        <f aca="false">I174+J174</f>
        <v>2294242.31537932</v>
      </c>
      <c r="L174" s="7" t="n">
        <f aca="false">D174</f>
        <v>2374.90827096395</v>
      </c>
      <c r="M174" s="7" t="n">
        <f aca="false">M173*(1+(B$15/12))</f>
        <v>5118.35910315689</v>
      </c>
      <c r="N174" s="7" t="n">
        <f aca="false">M174+L174</f>
        <v>7493.26737412084</v>
      </c>
      <c r="O174" s="7" t="n">
        <f aca="false">O173*(1+(B$15/12))</f>
        <v>15979.7833772705</v>
      </c>
      <c r="P174" s="7" t="n">
        <f aca="false">J174*B$5/12</f>
        <v>833.333333333333</v>
      </c>
      <c r="Q174" s="7" t="n">
        <f aca="false">O174-N174+P174</f>
        <v>9319.84933648305</v>
      </c>
      <c r="R174" s="7" t="n">
        <f aca="false">R173+Q174</f>
        <v>973696.593048646</v>
      </c>
      <c r="S174" s="12" t="n">
        <f aca="false">12*Q174/K174</f>
        <v>0.0487473320878512</v>
      </c>
      <c r="T174" s="7" t="n">
        <f aca="false">M174+C174</f>
        <v>14208.0640426482</v>
      </c>
      <c r="U174" s="7" t="n">
        <f aca="false">O174</f>
        <v>15979.7833772705</v>
      </c>
      <c r="V174" s="13" t="n">
        <f aca="false">U174-T174</f>
        <v>1771.71933462238</v>
      </c>
      <c r="W174" s="13" t="n">
        <f aca="false">W173+V174</f>
        <v>54454.2776693206</v>
      </c>
    </row>
    <row r="175" customFormat="false" ht="12.8" hidden="false" customHeight="false" outlineLevel="0" collapsed="false">
      <c r="A175" s="11" t="n">
        <f aca="false">A174+ORG.OPENOFFICE.DAYSINMONTH(A174)</f>
        <v>48853</v>
      </c>
      <c r="B175" s="6" t="n">
        <f aca="false">B174+1</f>
        <v>151</v>
      </c>
      <c r="C175" s="7" t="n">
        <f aca="false">-1 *PMT(B$3/12, 240, B$9)</f>
        <v>9089.70493949128</v>
      </c>
      <c r="D175" s="7" t="n">
        <f aca="false">-1 * IPMT(B$3/12, B175, 240, B$9)</f>
        <v>2352.52561540219</v>
      </c>
      <c r="E175" s="7" t="n">
        <f aca="false">-1 * PPMT(B$3/12, B175, 240, B$9)</f>
        <v>6737.17932408909</v>
      </c>
      <c r="F175" s="7" t="n">
        <f aca="false">F174+D175</f>
        <v>571565.95115977</v>
      </c>
      <c r="G175" s="7" t="n">
        <f aca="false">E175+G174</f>
        <v>1300979.49470341</v>
      </c>
      <c r="H175" s="7" t="n">
        <f aca="false">H174+B$2*B$15/12</f>
        <v>503333.333333332</v>
      </c>
      <c r="I175" s="7" t="n">
        <f aca="false">G175+H175</f>
        <v>1804312.82803675</v>
      </c>
      <c r="J175" s="7" t="n">
        <f aca="false">B$4</f>
        <v>500000</v>
      </c>
      <c r="K175" s="7" t="n">
        <f aca="false">I175+J175</f>
        <v>2304312.82803675</v>
      </c>
      <c r="L175" s="7" t="n">
        <f aca="false">D175</f>
        <v>2352.52561540219</v>
      </c>
      <c r="M175" s="7" t="n">
        <f aca="false">M174*(1+(B$15/12))</f>
        <v>5126.88970166216</v>
      </c>
      <c r="N175" s="7" t="n">
        <f aca="false">M175+L175</f>
        <v>7479.41531706434</v>
      </c>
      <c r="O175" s="7" t="n">
        <f aca="false">O174*(1+(B$15/12))</f>
        <v>16006.416349566</v>
      </c>
      <c r="P175" s="7" t="n">
        <f aca="false">J175*B$5/12</f>
        <v>833.333333333333</v>
      </c>
      <c r="Q175" s="7" t="n">
        <f aca="false">O175-N175+P175</f>
        <v>9360.33436583499</v>
      </c>
      <c r="R175" s="7" t="n">
        <f aca="false">R174+Q175</f>
        <v>983056.927414481</v>
      </c>
      <c r="S175" s="12" t="n">
        <f aca="false">12*Q175/K175</f>
        <v>0.0487451230680858</v>
      </c>
      <c r="T175" s="7" t="n">
        <f aca="false">M175+C175</f>
        <v>14216.5946411534</v>
      </c>
      <c r="U175" s="7" t="n">
        <f aca="false">O175</f>
        <v>16006.416349566</v>
      </c>
      <c r="V175" s="13" t="n">
        <f aca="false">U175-T175</f>
        <v>1789.82170841257</v>
      </c>
      <c r="W175" s="13" t="n">
        <f aca="false">W174+V175</f>
        <v>56244.0993777332</v>
      </c>
    </row>
    <row r="176" customFormat="false" ht="12.8" hidden="false" customHeight="false" outlineLevel="0" collapsed="false">
      <c r="A176" s="11" t="n">
        <f aca="false">A175+ORG.OPENOFFICE.DAYSINMONTH(A175)</f>
        <v>48884</v>
      </c>
      <c r="B176" s="6" t="n">
        <f aca="false">B175+1</f>
        <v>152</v>
      </c>
      <c r="C176" s="7" t="n">
        <f aca="false">-1 *PMT(B$3/12, 240, B$9)</f>
        <v>9089.70493949128</v>
      </c>
      <c r="D176" s="7" t="n">
        <f aca="false">-1 * IPMT(B$3/12, B176, 240, B$9)</f>
        <v>2330.06835098856</v>
      </c>
      <c r="E176" s="7" t="n">
        <f aca="false">-1 * PPMT(B$3/12, B176, 240, B$9)</f>
        <v>6759.63658850272</v>
      </c>
      <c r="F176" s="7" t="n">
        <f aca="false">F175+D176</f>
        <v>573896.019510758</v>
      </c>
      <c r="G176" s="7" t="n">
        <f aca="false">E176+G175</f>
        <v>1307739.13129192</v>
      </c>
      <c r="H176" s="7" t="n">
        <f aca="false">H175+B$2*B$15/12</f>
        <v>506666.666666666</v>
      </c>
      <c r="I176" s="7" t="n">
        <f aca="false">G176+H176</f>
        <v>1814405.79795858</v>
      </c>
      <c r="J176" s="7" t="n">
        <f aca="false">B$4</f>
        <v>500000</v>
      </c>
      <c r="K176" s="7" t="n">
        <f aca="false">I176+J176</f>
        <v>2314405.79795858</v>
      </c>
      <c r="L176" s="7" t="n">
        <f aca="false">D176</f>
        <v>2330.06835098856</v>
      </c>
      <c r="M176" s="7" t="n">
        <f aca="false">M175*(1+(B$15/12))</f>
        <v>5135.43451783159</v>
      </c>
      <c r="N176" s="7" t="n">
        <f aca="false">M176+L176</f>
        <v>7465.50286882015</v>
      </c>
      <c r="O176" s="7" t="n">
        <f aca="false">O175*(1+(B$15/12))</f>
        <v>16033.0937101486</v>
      </c>
      <c r="P176" s="7" t="n">
        <f aca="false">J176*B$5/12</f>
        <v>833.333333333333</v>
      </c>
      <c r="Q176" s="7" t="n">
        <f aca="false">O176-N176+P176</f>
        <v>9400.9241746618</v>
      </c>
      <c r="R176" s="7" t="n">
        <f aca="false">R175+Q176</f>
        <v>992457.851589142</v>
      </c>
      <c r="S176" s="12" t="n">
        <f aca="false">12*Q176/K176</f>
        <v>0.0487430035802047</v>
      </c>
      <c r="T176" s="7" t="n">
        <f aca="false">M176+C176</f>
        <v>14225.1394573229</v>
      </c>
      <c r="U176" s="7" t="n">
        <f aca="false">O176</f>
        <v>16033.0937101486</v>
      </c>
      <c r="V176" s="13" t="n">
        <f aca="false">U176-T176</f>
        <v>1807.95425282574</v>
      </c>
      <c r="W176" s="13" t="n">
        <f aca="false">W175+V176</f>
        <v>58052.0536305589</v>
      </c>
    </row>
    <row r="177" customFormat="false" ht="12.8" hidden="false" customHeight="false" outlineLevel="0" collapsed="false">
      <c r="A177" s="11" t="n">
        <f aca="false">A176+ORG.OPENOFFICE.DAYSINMONTH(A176)</f>
        <v>48914</v>
      </c>
      <c r="B177" s="6" t="n">
        <f aca="false">B176+1</f>
        <v>153</v>
      </c>
      <c r="C177" s="7" t="n">
        <f aca="false">-1 *PMT(B$3/12, 240, B$9)</f>
        <v>9089.70493949128</v>
      </c>
      <c r="D177" s="7" t="n">
        <f aca="false">-1 * IPMT(B$3/12, B177, 240, B$9)</f>
        <v>2307.53622902688</v>
      </c>
      <c r="E177" s="7" t="n">
        <f aca="false">-1 * PPMT(B$3/12, B177, 240, B$9)</f>
        <v>6782.1687104644</v>
      </c>
      <c r="F177" s="7" t="n">
        <f aca="false">F176+D177</f>
        <v>576203.555739785</v>
      </c>
      <c r="G177" s="7" t="n">
        <f aca="false">E177+G176</f>
        <v>1314521.30000238</v>
      </c>
      <c r="H177" s="7" t="n">
        <f aca="false">H176+B$2*B$15/12</f>
        <v>509999.999999999</v>
      </c>
      <c r="I177" s="7" t="n">
        <f aca="false">G177+H177</f>
        <v>1824521.30000238</v>
      </c>
      <c r="J177" s="7" t="n">
        <f aca="false">B$4</f>
        <v>500000</v>
      </c>
      <c r="K177" s="7" t="n">
        <f aca="false">I177+J177</f>
        <v>2324521.30000238</v>
      </c>
      <c r="L177" s="7" t="n">
        <f aca="false">D177</f>
        <v>2307.53622902688</v>
      </c>
      <c r="M177" s="7" t="n">
        <f aca="false">M176*(1+(B$15/12))</f>
        <v>5143.99357536131</v>
      </c>
      <c r="N177" s="7" t="n">
        <f aca="false">M177+L177</f>
        <v>7451.52980438819</v>
      </c>
      <c r="O177" s="7" t="n">
        <f aca="false">O176*(1+(B$15/12))</f>
        <v>16059.8155329989</v>
      </c>
      <c r="P177" s="7" t="n">
        <f aca="false">J177*B$5/12</f>
        <v>833.333333333333</v>
      </c>
      <c r="Q177" s="7" t="n">
        <f aca="false">O177-N177+P177</f>
        <v>9441.619061944</v>
      </c>
      <c r="R177" s="7" t="n">
        <f aca="false">R176+Q177</f>
        <v>1001899.47065109</v>
      </c>
      <c r="S177" s="12" t="n">
        <f aca="false">12*Q177/K177</f>
        <v>0.0487409724932235</v>
      </c>
      <c r="T177" s="7" t="n">
        <f aca="false">M177+C177</f>
        <v>14233.6985148526</v>
      </c>
      <c r="U177" s="7" t="n">
        <f aca="false">O177</f>
        <v>16059.8155329989</v>
      </c>
      <c r="V177" s="13" t="n">
        <f aca="false">U177-T177</f>
        <v>1826.11701814627</v>
      </c>
      <c r="W177" s="13" t="n">
        <f aca="false">W176+V177</f>
        <v>59878.1706487052</v>
      </c>
    </row>
    <row r="178" customFormat="false" ht="12.8" hidden="false" customHeight="false" outlineLevel="0" collapsed="false">
      <c r="A178" s="11" t="n">
        <f aca="false">A177+ORG.OPENOFFICE.DAYSINMONTH(A177)</f>
        <v>48945</v>
      </c>
      <c r="B178" s="6" t="n">
        <f aca="false">B177+1</f>
        <v>154</v>
      </c>
      <c r="C178" s="7" t="n">
        <f aca="false">-1 *PMT(B$3/12, 240, B$9)</f>
        <v>9089.70493949128</v>
      </c>
      <c r="D178" s="7" t="n">
        <f aca="false">-1 * IPMT(B$3/12, B178, 240, B$9)</f>
        <v>2284.928999992</v>
      </c>
      <c r="E178" s="7" t="n">
        <f aca="false">-1 * PPMT(B$3/12, B178, 240, B$9)</f>
        <v>6804.77593949928</v>
      </c>
      <c r="F178" s="7" t="n">
        <f aca="false">F177+D178</f>
        <v>578488.484739777</v>
      </c>
      <c r="G178" s="7" t="n">
        <f aca="false">E178+G177</f>
        <v>1321326.07594188</v>
      </c>
      <c r="H178" s="7" t="n">
        <f aca="false">H177+B$2*B$15/12</f>
        <v>513333.333333332</v>
      </c>
      <c r="I178" s="7" t="n">
        <f aca="false">G178+H178</f>
        <v>1834659.40927521</v>
      </c>
      <c r="J178" s="7" t="n">
        <f aca="false">B$4</f>
        <v>500000</v>
      </c>
      <c r="K178" s="7" t="n">
        <f aca="false">I178+J178</f>
        <v>2334659.40927521</v>
      </c>
      <c r="L178" s="7" t="n">
        <f aca="false">D178</f>
        <v>2284.928999992</v>
      </c>
      <c r="M178" s="7" t="n">
        <f aca="false">M177*(1+(B$15/12))</f>
        <v>5152.56689798691</v>
      </c>
      <c r="N178" s="7" t="n">
        <f aca="false">M178+L178</f>
        <v>7437.49589797891</v>
      </c>
      <c r="O178" s="7" t="n">
        <f aca="false">O177*(1+(B$15/12))</f>
        <v>16086.5818922205</v>
      </c>
      <c r="P178" s="7" t="n">
        <f aca="false">J178*B$5/12</f>
        <v>833.333333333333</v>
      </c>
      <c r="Q178" s="7" t="n">
        <f aca="false">O178-N178+P178</f>
        <v>9482.41932757495</v>
      </c>
      <c r="R178" s="7" t="n">
        <f aca="false">R177+Q178</f>
        <v>1011381.88997866</v>
      </c>
      <c r="S178" s="12" t="n">
        <f aca="false">12*Q178/K178</f>
        <v>0.0487390286903668</v>
      </c>
      <c r="T178" s="7" t="n">
        <f aca="false">M178+C178</f>
        <v>14242.2718374782</v>
      </c>
      <c r="U178" s="7" t="n">
        <f aca="false">O178</f>
        <v>16086.5818922205</v>
      </c>
      <c r="V178" s="13" t="n">
        <f aca="false">U178-T178</f>
        <v>1844.31005474233</v>
      </c>
      <c r="W178" s="13" t="n">
        <f aca="false">W177+V178</f>
        <v>61722.4807034475</v>
      </c>
    </row>
    <row r="179" customFormat="false" ht="12.8" hidden="false" customHeight="false" outlineLevel="0" collapsed="false">
      <c r="A179" s="11" t="n">
        <f aca="false">A178+ORG.OPENOFFICE.DAYSINMONTH(A178)</f>
        <v>48976</v>
      </c>
      <c r="B179" s="6" t="n">
        <f aca="false">B178+1</f>
        <v>155</v>
      </c>
      <c r="C179" s="7" t="n">
        <f aca="false">-1 *PMT(B$3/12, 240, B$9)</f>
        <v>9089.70493949128</v>
      </c>
      <c r="D179" s="7" t="n">
        <f aca="false">-1 * IPMT(B$3/12, B179, 240, B$9)</f>
        <v>2262.246413527</v>
      </c>
      <c r="E179" s="7" t="n">
        <f aca="false">-1 * PPMT(B$3/12, B179, 240, B$9)</f>
        <v>6827.45852596428</v>
      </c>
      <c r="F179" s="7" t="n">
        <f aca="false">F178+D179</f>
        <v>580750.731153304</v>
      </c>
      <c r="G179" s="7" t="n">
        <f aca="false">E179+G178</f>
        <v>1328153.53446784</v>
      </c>
      <c r="H179" s="7" t="n">
        <f aca="false">H178+B$2*B$15/12</f>
        <v>516666.666666665</v>
      </c>
      <c r="I179" s="7" t="n">
        <f aca="false">G179+H179</f>
        <v>1844820.20113451</v>
      </c>
      <c r="J179" s="7" t="n">
        <f aca="false">B$4</f>
        <v>500000</v>
      </c>
      <c r="K179" s="7" t="n">
        <f aca="false">I179+J179</f>
        <v>2344820.20113451</v>
      </c>
      <c r="L179" s="7" t="n">
        <f aca="false">D179</f>
        <v>2262.246413527</v>
      </c>
      <c r="M179" s="7" t="n">
        <f aca="false">M178*(1+(B$15/12))</f>
        <v>5161.15450948356</v>
      </c>
      <c r="N179" s="7" t="n">
        <f aca="false">M179+L179</f>
        <v>7423.40092301056</v>
      </c>
      <c r="O179" s="7" t="n">
        <f aca="false">O178*(1+(B$15/12))</f>
        <v>16113.3928620409</v>
      </c>
      <c r="P179" s="7" t="n">
        <f aca="false">J179*B$5/12</f>
        <v>833.333333333333</v>
      </c>
      <c r="Q179" s="7" t="n">
        <f aca="false">O179-N179+P179</f>
        <v>9523.32527236367</v>
      </c>
      <c r="R179" s="7" t="n">
        <f aca="false">R178+Q179</f>
        <v>1020905.21525102</v>
      </c>
      <c r="S179" s="12" t="n">
        <f aca="false">12*Q179/K179</f>
        <v>0.0487371710688398</v>
      </c>
      <c r="T179" s="7" t="n">
        <f aca="false">M179+C179</f>
        <v>14250.8594489748</v>
      </c>
      <c r="U179" s="7" t="n">
        <f aca="false">O179</f>
        <v>16113.3928620409</v>
      </c>
      <c r="V179" s="13" t="n">
        <f aca="false">U179-T179</f>
        <v>1862.53341306605</v>
      </c>
      <c r="W179" s="13" t="n">
        <f aca="false">W178+V179</f>
        <v>63585.0141165136</v>
      </c>
    </row>
    <row r="180" customFormat="false" ht="12.8" hidden="false" customHeight="false" outlineLevel="0" collapsed="false">
      <c r="A180" s="11" t="n">
        <f aca="false">A179+ORG.OPENOFFICE.DAYSINMONTH(A179)</f>
        <v>49004</v>
      </c>
      <c r="B180" s="6" t="n">
        <f aca="false">B179+1</f>
        <v>156</v>
      </c>
      <c r="C180" s="7" t="n">
        <f aca="false">-1 *PMT(B$3/12, 240, B$9)</f>
        <v>9089.70493949128</v>
      </c>
      <c r="D180" s="7" t="n">
        <f aca="false">-1 * IPMT(B$3/12, B180, 240, B$9)</f>
        <v>2239.48821844045</v>
      </c>
      <c r="E180" s="7" t="n">
        <f aca="false">-1 * PPMT(B$3/12, B180, 240, B$9)</f>
        <v>6850.21672105083</v>
      </c>
      <c r="F180" s="7" t="n">
        <f aca="false">F179+D180</f>
        <v>582990.219371745</v>
      </c>
      <c r="G180" s="7" t="n">
        <f aca="false">E180+G179</f>
        <v>1335003.7511889</v>
      </c>
      <c r="H180" s="7" t="n">
        <f aca="false">H179+B$2*B$15/12</f>
        <v>519999.999999999</v>
      </c>
      <c r="I180" s="7" t="n">
        <f aca="false">G180+H180</f>
        <v>1855003.75118889</v>
      </c>
      <c r="J180" s="7" t="n">
        <f aca="false">B$4</f>
        <v>500000</v>
      </c>
      <c r="K180" s="7" t="n">
        <f aca="false">I180+J180</f>
        <v>2355003.75118889</v>
      </c>
      <c r="L180" s="7" t="n">
        <f aca="false">D180</f>
        <v>2239.48821844045</v>
      </c>
      <c r="M180" s="7" t="n">
        <f aca="false">M179*(1+(B$15/12))</f>
        <v>5169.75643366603</v>
      </c>
      <c r="N180" s="7" t="n">
        <f aca="false">M180+L180</f>
        <v>7409.24465210648</v>
      </c>
      <c r="O180" s="7" t="n">
        <f aca="false">O179*(1+(B$15/12))</f>
        <v>16140.248516811</v>
      </c>
      <c r="P180" s="7" t="n">
        <f aca="false">J180*B$5/12</f>
        <v>833.333333333333</v>
      </c>
      <c r="Q180" s="7" t="n">
        <f aca="false">O180-N180+P180</f>
        <v>9564.33719803781</v>
      </c>
      <c r="R180" s="7" t="n">
        <f aca="false">R179+Q180</f>
        <v>1030469.55244906</v>
      </c>
      <c r="S180" s="12" t="n">
        <f aca="false">12*Q180/K180</f>
        <v>0.0487353985396042</v>
      </c>
      <c r="T180" s="7" t="n">
        <f aca="false">M180+C180</f>
        <v>14259.4613731573</v>
      </c>
      <c r="U180" s="7" t="n">
        <f aca="false">O180</f>
        <v>16140.248516811</v>
      </c>
      <c r="V180" s="13" t="n">
        <f aca="false">U180-T180</f>
        <v>1880.78714365365</v>
      </c>
      <c r="W180" s="13" t="n">
        <f aca="false">W179+V180</f>
        <v>65465.8012601672</v>
      </c>
      <c r="X180" s="7" t="n">
        <f aca="false">SUM(V169:V180)</f>
        <v>21371.3564541569</v>
      </c>
    </row>
    <row r="181" customFormat="false" ht="12.8" hidden="false" customHeight="false" outlineLevel="0" collapsed="false">
      <c r="A181" s="11" t="n">
        <f aca="false">A180+ORG.OPENOFFICE.DAYSINMONTH(A180)</f>
        <v>49035</v>
      </c>
      <c r="B181" s="6" t="n">
        <f aca="false">B180+1</f>
        <v>157</v>
      </c>
      <c r="C181" s="7" t="n">
        <f aca="false">-1 *PMT(B$3/12, 240, B$9)</f>
        <v>9089.70493949128</v>
      </c>
      <c r="D181" s="7" t="n">
        <f aca="false">-1 * IPMT(B$3/12, B181, 240, B$9)</f>
        <v>2216.65416270362</v>
      </c>
      <c r="E181" s="7" t="n">
        <f aca="false">-1 * PPMT(B$3/12, B181, 240, B$9)</f>
        <v>6873.05077678767</v>
      </c>
      <c r="F181" s="7" t="n">
        <f aca="false">F180+D181</f>
        <v>585206.873534448</v>
      </c>
      <c r="G181" s="7" t="n">
        <f aca="false">E181+G180</f>
        <v>1341876.80196568</v>
      </c>
      <c r="H181" s="7" t="n">
        <f aca="false">H180+B$2*B$15/12</f>
        <v>523333.333333332</v>
      </c>
      <c r="I181" s="7" t="n">
        <f aca="false">G181+H181</f>
        <v>1865210.13529902</v>
      </c>
      <c r="J181" s="7" t="n">
        <f aca="false">B$4</f>
        <v>500000</v>
      </c>
      <c r="K181" s="7" t="n">
        <f aca="false">I181+J181</f>
        <v>2365210.13529901</v>
      </c>
      <c r="L181" s="7" t="n">
        <f aca="false">D181</f>
        <v>2216.65416270362</v>
      </c>
      <c r="M181" s="7" t="n">
        <f aca="false">M180*(1+(B$15/12))</f>
        <v>5178.37269438881</v>
      </c>
      <c r="N181" s="7" t="n">
        <f aca="false">M181+L181</f>
        <v>7395.02685709242</v>
      </c>
      <c r="O181" s="7" t="n">
        <f aca="false">O180*(1+(B$15/12))</f>
        <v>16167.1489310056</v>
      </c>
      <c r="P181" s="7" t="n">
        <f aca="false">J181*B$5/12</f>
        <v>833.333333333333</v>
      </c>
      <c r="Q181" s="7" t="n">
        <f aca="false">O181-N181+P181</f>
        <v>9605.45540724656</v>
      </c>
      <c r="R181" s="7" t="n">
        <f aca="false">R180+Q181</f>
        <v>1040075.00785631</v>
      </c>
      <c r="S181" s="12" t="n">
        <f aca="false">12*Q181/K181</f>
        <v>0.0487337100271586</v>
      </c>
      <c r="T181" s="7" t="n">
        <f aca="false">M181+C181</f>
        <v>14268.0776338801</v>
      </c>
      <c r="U181" s="7" t="n">
        <f aca="false">O181</f>
        <v>16167.1489310056</v>
      </c>
      <c r="V181" s="13" t="n">
        <f aca="false">U181-T181</f>
        <v>1899.07129712556</v>
      </c>
      <c r="W181" s="13" t="n">
        <f aca="false">W180+V181</f>
        <v>67364.8725572928</v>
      </c>
    </row>
    <row r="182" customFormat="false" ht="12.8" hidden="false" customHeight="false" outlineLevel="0" collapsed="false">
      <c r="A182" s="11" t="n">
        <f aca="false">A181+ORG.OPENOFFICE.DAYSINMONTH(A181)</f>
        <v>49065</v>
      </c>
      <c r="B182" s="6" t="n">
        <f aca="false">B181+1</f>
        <v>158</v>
      </c>
      <c r="C182" s="7" t="n">
        <f aca="false">-1 *PMT(B$3/12, 240, B$9)</f>
        <v>9089.70493949128</v>
      </c>
      <c r="D182" s="7" t="n">
        <f aca="false">-1 * IPMT(B$3/12, B182, 240, B$9)</f>
        <v>2193.74399344766</v>
      </c>
      <c r="E182" s="7" t="n">
        <f aca="false">-1 * PPMT(B$3/12, B182, 240, B$9)</f>
        <v>6895.96094604362</v>
      </c>
      <c r="F182" s="7" t="n">
        <f aca="false">F181+D182</f>
        <v>587400.617527896</v>
      </c>
      <c r="G182" s="7" t="n">
        <f aca="false">E182+G181</f>
        <v>1348772.76291173</v>
      </c>
      <c r="H182" s="7" t="n">
        <f aca="false">H181+B$2*B$15/12</f>
        <v>526666.666666666</v>
      </c>
      <c r="I182" s="7" t="n">
        <f aca="false">G182+H182</f>
        <v>1875439.42957839</v>
      </c>
      <c r="J182" s="7" t="n">
        <f aca="false">B$4</f>
        <v>500000</v>
      </c>
      <c r="K182" s="7" t="n">
        <f aca="false">I182+J182</f>
        <v>2375439.42957839</v>
      </c>
      <c r="L182" s="7" t="n">
        <f aca="false">D182</f>
        <v>2193.74399344766</v>
      </c>
      <c r="M182" s="7" t="n">
        <f aca="false">M181*(1+(B$15/12))</f>
        <v>5187.00331554612</v>
      </c>
      <c r="N182" s="7" t="n">
        <f aca="false">M182+L182</f>
        <v>7380.74730899378</v>
      </c>
      <c r="O182" s="7" t="n">
        <f aca="false">O181*(1+(B$15/12))</f>
        <v>16194.094179224</v>
      </c>
      <c r="P182" s="7" t="n">
        <f aca="false">J182*B$5/12</f>
        <v>833.333333333333</v>
      </c>
      <c r="Q182" s="7" t="n">
        <f aca="false">O182-N182+P182</f>
        <v>9646.68020356355</v>
      </c>
      <c r="R182" s="7" t="n">
        <f aca="false">R181+Q182</f>
        <v>1049721.68805987</v>
      </c>
      <c r="S182" s="12" t="n">
        <f aca="false">12*Q182/K182</f>
        <v>0.0487321044693227</v>
      </c>
      <c r="T182" s="7" t="n">
        <f aca="false">M182+C182</f>
        <v>14276.7082550374</v>
      </c>
      <c r="U182" s="7" t="n">
        <f aca="false">O182</f>
        <v>16194.094179224</v>
      </c>
      <c r="V182" s="13" t="n">
        <f aca="false">U182-T182</f>
        <v>1917.38592418659</v>
      </c>
      <c r="W182" s="13" t="n">
        <f aca="false">W181+V182</f>
        <v>69282.2584814794</v>
      </c>
    </row>
    <row r="183" customFormat="false" ht="12.8" hidden="false" customHeight="false" outlineLevel="0" collapsed="false">
      <c r="A183" s="11" t="n">
        <f aca="false">A182+ORG.OPENOFFICE.DAYSINMONTH(A182)</f>
        <v>49096</v>
      </c>
      <c r="B183" s="6" t="n">
        <f aca="false">B182+1</f>
        <v>159</v>
      </c>
      <c r="C183" s="7" t="n">
        <f aca="false">-1 *PMT(B$3/12, 240, B$9)</f>
        <v>9089.70493949128</v>
      </c>
      <c r="D183" s="7" t="n">
        <f aca="false">-1 * IPMT(B$3/12, B183, 240, B$9)</f>
        <v>2170.75745696085</v>
      </c>
      <c r="E183" s="7" t="n">
        <f aca="false">-1 * PPMT(B$3/12, B183, 240, B$9)</f>
        <v>6918.94748253044</v>
      </c>
      <c r="F183" s="7" t="n">
        <f aca="false">F182+D183</f>
        <v>589571.374984857</v>
      </c>
      <c r="G183" s="7" t="n">
        <f aca="false">E183+G182</f>
        <v>1355691.71039426</v>
      </c>
      <c r="H183" s="7" t="n">
        <f aca="false">H182+B$2*B$15/12</f>
        <v>529999.999999999</v>
      </c>
      <c r="I183" s="7" t="n">
        <f aca="false">G183+H183</f>
        <v>1885691.71039426</v>
      </c>
      <c r="J183" s="7" t="n">
        <f aca="false">B$4</f>
        <v>500000</v>
      </c>
      <c r="K183" s="7" t="n">
        <f aca="false">I183+J183</f>
        <v>2385691.71039426</v>
      </c>
      <c r="L183" s="7" t="n">
        <f aca="false">D183</f>
        <v>2170.75745696085</v>
      </c>
      <c r="M183" s="7" t="n">
        <f aca="false">M182*(1+(B$15/12))</f>
        <v>5195.64832107203</v>
      </c>
      <c r="N183" s="7" t="n">
        <f aca="false">M183+L183</f>
        <v>7366.40577803288</v>
      </c>
      <c r="O183" s="7" t="n">
        <f aca="false">O182*(1+(B$15/12))</f>
        <v>16221.0843361894</v>
      </c>
      <c r="P183" s="7" t="n">
        <f aca="false">J183*B$5/12</f>
        <v>833.333333333333</v>
      </c>
      <c r="Q183" s="7" t="n">
        <f aca="false">O183-N183+P183</f>
        <v>9688.01189148982</v>
      </c>
      <c r="R183" s="7" t="n">
        <f aca="false">R182+Q183</f>
        <v>1059409.69995136</v>
      </c>
      <c r="S183" s="12" t="n">
        <f aca="false">12*Q183/K183</f>
        <v>0.0487305808170267</v>
      </c>
      <c r="T183" s="7" t="n">
        <f aca="false">M183+C183</f>
        <v>14285.3532605633</v>
      </c>
      <c r="U183" s="7" t="n">
        <f aca="false">O183</f>
        <v>16221.0843361894</v>
      </c>
      <c r="V183" s="13" t="n">
        <f aca="false">U183-T183</f>
        <v>1935.73107562605</v>
      </c>
      <c r="W183" s="13" t="n">
        <f aca="false">W182+V183</f>
        <v>71217.9895571054</v>
      </c>
    </row>
    <row r="184" customFormat="false" ht="12.8" hidden="false" customHeight="false" outlineLevel="0" collapsed="false">
      <c r="A184" s="11" t="n">
        <f aca="false">A183+ORG.OPENOFFICE.DAYSINMONTH(A183)</f>
        <v>49126</v>
      </c>
      <c r="B184" s="6" t="n">
        <f aca="false">B183+1</f>
        <v>160</v>
      </c>
      <c r="C184" s="7" t="n">
        <f aca="false">-1 *PMT(B$3/12, 240, B$9)</f>
        <v>9089.70493949128</v>
      </c>
      <c r="D184" s="7" t="n">
        <f aca="false">-1 * IPMT(B$3/12, B184, 240, B$9)</f>
        <v>2147.69429868574</v>
      </c>
      <c r="E184" s="7" t="n">
        <f aca="false">-1 * PPMT(B$3/12, B184, 240, B$9)</f>
        <v>6942.01064080554</v>
      </c>
      <c r="F184" s="7" t="n">
        <f aca="false">F183+D184</f>
        <v>591719.069283542</v>
      </c>
      <c r="G184" s="7" t="n">
        <f aca="false">E184+G183</f>
        <v>1362633.72103506</v>
      </c>
      <c r="H184" s="7" t="n">
        <f aca="false">H183+B$2*B$15/12</f>
        <v>533333.333333332</v>
      </c>
      <c r="I184" s="7" t="n">
        <f aca="false">G184+H184</f>
        <v>1895967.0543684</v>
      </c>
      <c r="J184" s="7" t="n">
        <f aca="false">B$4</f>
        <v>500000</v>
      </c>
      <c r="K184" s="7" t="n">
        <f aca="false">I184+J184</f>
        <v>2395967.05436839</v>
      </c>
      <c r="L184" s="7" t="n">
        <f aca="false">D184</f>
        <v>2147.69429868574</v>
      </c>
      <c r="M184" s="7" t="n">
        <f aca="false">M183*(1+(B$15/12))</f>
        <v>5204.30773494049</v>
      </c>
      <c r="N184" s="7" t="n">
        <f aca="false">M184+L184</f>
        <v>7352.00203362623</v>
      </c>
      <c r="O184" s="7" t="n">
        <f aca="false">O183*(1+(B$15/12))</f>
        <v>16248.1194767497</v>
      </c>
      <c r="P184" s="7" t="n">
        <f aca="false">J184*B$5/12</f>
        <v>833.333333333333</v>
      </c>
      <c r="Q184" s="7" t="n">
        <f aca="false">O184-N184+P184</f>
        <v>9729.45077645679</v>
      </c>
      <c r="R184" s="7" t="n">
        <f aca="false">R183+Q184</f>
        <v>1069139.15072782</v>
      </c>
      <c r="S184" s="12" t="n">
        <f aca="false">12*Q184/K184</f>
        <v>0.0487291380341033</v>
      </c>
      <c r="T184" s="7" t="n">
        <f aca="false">M184+C184</f>
        <v>14294.0126744318</v>
      </c>
      <c r="U184" s="7" t="n">
        <f aca="false">O184</f>
        <v>16248.1194767497</v>
      </c>
      <c r="V184" s="13" t="n">
        <f aca="false">U184-T184</f>
        <v>1954.10680231791</v>
      </c>
      <c r="W184" s="13" t="n">
        <f aca="false">W183+V184</f>
        <v>73172.0963594233</v>
      </c>
    </row>
    <row r="185" customFormat="false" ht="12.8" hidden="false" customHeight="false" outlineLevel="0" collapsed="false">
      <c r="A185" s="11" t="n">
        <f aca="false">A184+ORG.OPENOFFICE.DAYSINMONTH(A184)</f>
        <v>49157</v>
      </c>
      <c r="B185" s="6" t="n">
        <f aca="false">B184+1</f>
        <v>161</v>
      </c>
      <c r="C185" s="7" t="n">
        <f aca="false">-1 *PMT(B$3/12, 240, B$9)</f>
        <v>9089.70493949128</v>
      </c>
      <c r="D185" s="7" t="n">
        <f aca="false">-1 * IPMT(B$3/12, B185, 240, B$9)</f>
        <v>2124.55426321639</v>
      </c>
      <c r="E185" s="7" t="n">
        <f aca="false">-1 * PPMT(B$3/12, B185, 240, B$9)</f>
        <v>6965.15067627489</v>
      </c>
      <c r="F185" s="7" t="n">
        <f aca="false">F184+D185</f>
        <v>593843.623546759</v>
      </c>
      <c r="G185" s="7" t="n">
        <f aca="false">E185+G184</f>
        <v>1369598.87171134</v>
      </c>
      <c r="H185" s="7" t="n">
        <f aca="false">H184+B$2*B$15/12</f>
        <v>536666.666666666</v>
      </c>
      <c r="I185" s="7" t="n">
        <f aca="false">G185+H185</f>
        <v>1906265.538378</v>
      </c>
      <c r="J185" s="7" t="n">
        <f aca="false">B$4</f>
        <v>500000</v>
      </c>
      <c r="K185" s="7" t="n">
        <f aca="false">I185+J185</f>
        <v>2406265.538378</v>
      </c>
      <c r="L185" s="7" t="n">
        <f aca="false">D185</f>
        <v>2124.55426321639</v>
      </c>
      <c r="M185" s="7" t="n">
        <f aca="false">M184*(1+(B$15/12))</f>
        <v>5212.98158116539</v>
      </c>
      <c r="N185" s="7" t="n">
        <f aca="false">M185+L185</f>
        <v>7337.53584438178</v>
      </c>
      <c r="O185" s="7" t="n">
        <f aca="false">O184*(1+(B$15/12))</f>
        <v>16275.1996758776</v>
      </c>
      <c r="P185" s="7" t="n">
        <f aca="false">J185*B$5/12</f>
        <v>833.333333333333</v>
      </c>
      <c r="Q185" s="7" t="n">
        <f aca="false">O185-N185+P185</f>
        <v>9770.99716482915</v>
      </c>
      <c r="R185" s="7" t="n">
        <f aca="false">R184+Q185</f>
        <v>1078910.14789265</v>
      </c>
      <c r="S185" s="12" t="n">
        <f aca="false">12*Q185/K185</f>
        <v>0.0487277750970851</v>
      </c>
      <c r="T185" s="7" t="n">
        <f aca="false">M185+C185</f>
        <v>14302.6865206567</v>
      </c>
      <c r="U185" s="7" t="n">
        <f aca="false">O185</f>
        <v>16275.1996758776</v>
      </c>
      <c r="V185" s="13" t="n">
        <f aca="false">U185-T185</f>
        <v>1972.51315522093</v>
      </c>
      <c r="W185" s="13" t="n">
        <f aca="false">W184+V185</f>
        <v>75144.6095146443</v>
      </c>
    </row>
    <row r="186" customFormat="false" ht="12.8" hidden="false" customHeight="false" outlineLevel="0" collapsed="false">
      <c r="A186" s="11" t="n">
        <f aca="false">A185+ORG.OPENOFFICE.DAYSINMONTH(A185)</f>
        <v>49188</v>
      </c>
      <c r="B186" s="6" t="n">
        <f aca="false">B185+1</f>
        <v>162</v>
      </c>
      <c r="C186" s="7" t="n">
        <f aca="false">-1 *PMT(B$3/12, 240, B$9)</f>
        <v>9089.70493949128</v>
      </c>
      <c r="D186" s="7" t="n">
        <f aca="false">-1 * IPMT(B$3/12, B186, 240, B$9)</f>
        <v>2101.33709429547</v>
      </c>
      <c r="E186" s="7" t="n">
        <f aca="false">-1 * PPMT(B$3/12, B186, 240, B$9)</f>
        <v>6988.36784519581</v>
      </c>
      <c r="F186" s="7" t="n">
        <f aca="false">F185+D186</f>
        <v>595944.960641054</v>
      </c>
      <c r="G186" s="7" t="n">
        <f aca="false">E186+G185</f>
        <v>1376587.23955653</v>
      </c>
      <c r="H186" s="7" t="n">
        <f aca="false">H185+B$2*B$15/12</f>
        <v>539999.999999999</v>
      </c>
      <c r="I186" s="7" t="n">
        <f aca="false">G186+H186</f>
        <v>1916587.23955653</v>
      </c>
      <c r="J186" s="7" t="n">
        <f aca="false">B$4</f>
        <v>500000</v>
      </c>
      <c r="K186" s="7" t="n">
        <f aca="false">I186+J186</f>
        <v>2416587.23955653</v>
      </c>
      <c r="L186" s="7" t="n">
        <f aca="false">D186</f>
        <v>2101.33709429547</v>
      </c>
      <c r="M186" s="7" t="n">
        <f aca="false">M185*(1+(B$15/12))</f>
        <v>5221.66988380066</v>
      </c>
      <c r="N186" s="7" t="n">
        <f aca="false">M186+L186</f>
        <v>7323.00697809614</v>
      </c>
      <c r="O186" s="7" t="n">
        <f aca="false">O185*(1+(B$15/12))</f>
        <v>16302.3250086707</v>
      </c>
      <c r="P186" s="7" t="n">
        <f aca="false">J186*B$5/12</f>
        <v>833.333333333333</v>
      </c>
      <c r="Q186" s="7" t="n">
        <f aca="false">O186-N186+P186</f>
        <v>9812.65136390793</v>
      </c>
      <c r="R186" s="7" t="n">
        <f aca="false">R185+Q186</f>
        <v>1088722.79925656</v>
      </c>
      <c r="S186" s="12" t="n">
        <f aca="false">12*Q186/K186</f>
        <v>0.0487264909950049</v>
      </c>
      <c r="T186" s="7" t="n">
        <f aca="false">M186+C186</f>
        <v>14311.3748232919</v>
      </c>
      <c r="U186" s="7" t="n">
        <f aca="false">O186</f>
        <v>16302.3250086707</v>
      </c>
      <c r="V186" s="13" t="n">
        <f aca="false">U186-T186</f>
        <v>1990.95018537878</v>
      </c>
      <c r="W186" s="13" t="n">
        <f aca="false">W185+V186</f>
        <v>77135.5597000231</v>
      </c>
    </row>
    <row r="187" customFormat="false" ht="12.8" hidden="false" customHeight="false" outlineLevel="0" collapsed="false">
      <c r="A187" s="11" t="n">
        <f aca="false">A186+ORG.OPENOFFICE.DAYSINMONTH(A186)</f>
        <v>49218</v>
      </c>
      <c r="B187" s="6" t="n">
        <f aca="false">B186+1</f>
        <v>163</v>
      </c>
      <c r="C187" s="7" t="n">
        <f aca="false">-1 *PMT(B$3/12, 240, B$9)</f>
        <v>9089.70493949128</v>
      </c>
      <c r="D187" s="7" t="n">
        <f aca="false">-1 * IPMT(B$3/12, B187, 240, B$9)</f>
        <v>2078.04253481149</v>
      </c>
      <c r="E187" s="7" t="n">
        <f aca="false">-1 * PPMT(B$3/12, B187, 240, B$9)</f>
        <v>7011.66240467979</v>
      </c>
      <c r="F187" s="7" t="n">
        <f aca="false">F186+D187</f>
        <v>598023.003175866</v>
      </c>
      <c r="G187" s="7" t="n">
        <f aca="false">E187+G186</f>
        <v>1383598.90196121</v>
      </c>
      <c r="H187" s="7" t="n">
        <f aca="false">H186+B$2*B$15/12</f>
        <v>543333.333333332</v>
      </c>
      <c r="I187" s="7" t="n">
        <f aca="false">G187+H187</f>
        <v>1926932.23529455</v>
      </c>
      <c r="J187" s="7" t="n">
        <f aca="false">B$4</f>
        <v>500000</v>
      </c>
      <c r="K187" s="7" t="n">
        <f aca="false">I187+J187</f>
        <v>2426932.23529455</v>
      </c>
      <c r="L187" s="7" t="n">
        <f aca="false">D187</f>
        <v>2078.04253481149</v>
      </c>
      <c r="M187" s="7" t="n">
        <f aca="false">M186*(1+(B$15/12))</f>
        <v>5230.37266694033</v>
      </c>
      <c r="N187" s="7" t="n">
        <f aca="false">M187+L187</f>
        <v>7308.41520175182</v>
      </c>
      <c r="O187" s="7" t="n">
        <f aca="false">O186*(1+(B$15/12))</f>
        <v>16329.4955503518</v>
      </c>
      <c r="P187" s="7" t="n">
        <f aca="false">J187*B$5/12</f>
        <v>833.333333333333</v>
      </c>
      <c r="Q187" s="7" t="n">
        <f aca="false">O187-N187+P187</f>
        <v>9854.41368193336</v>
      </c>
      <c r="R187" s="7" t="n">
        <f aca="false">R186+Q187</f>
        <v>1098577.21293849</v>
      </c>
      <c r="S187" s="12" t="n">
        <f aca="false">12*Q187/K187</f>
        <v>0.0487252847291999</v>
      </c>
      <c r="T187" s="7" t="n">
        <f aca="false">M187+C187</f>
        <v>14320.0776064316</v>
      </c>
      <c r="U187" s="7" t="n">
        <f aca="false">O187</f>
        <v>16329.4955503518</v>
      </c>
      <c r="V187" s="13" t="n">
        <f aca="false">U187-T187</f>
        <v>2009.41794392023</v>
      </c>
      <c r="W187" s="13" t="n">
        <f aca="false">W186+V187</f>
        <v>79144.9776439433</v>
      </c>
    </row>
    <row r="188" customFormat="false" ht="12.8" hidden="false" customHeight="false" outlineLevel="0" collapsed="false">
      <c r="A188" s="11" t="n">
        <f aca="false">A187+ORG.OPENOFFICE.DAYSINMONTH(A187)</f>
        <v>49249</v>
      </c>
      <c r="B188" s="6" t="n">
        <f aca="false">B187+1</f>
        <v>164</v>
      </c>
      <c r="C188" s="7" t="n">
        <f aca="false">-1 *PMT(B$3/12, 240, B$9)</f>
        <v>9089.70493949128</v>
      </c>
      <c r="D188" s="7" t="n">
        <f aca="false">-1 * IPMT(B$3/12, B188, 240, B$9)</f>
        <v>2054.67032679589</v>
      </c>
      <c r="E188" s="7" t="n">
        <f aca="false">-1 * PPMT(B$3/12, B188, 240, B$9)</f>
        <v>7035.03461269539</v>
      </c>
      <c r="F188" s="7" t="n">
        <f aca="false">F187+D188</f>
        <v>600077.673502662</v>
      </c>
      <c r="G188" s="7" t="n">
        <f aca="false">E188+G187</f>
        <v>1390633.93657391</v>
      </c>
      <c r="H188" s="7" t="n">
        <f aca="false">H187+B$2*B$15/12</f>
        <v>546666.666666666</v>
      </c>
      <c r="I188" s="7" t="n">
        <f aca="false">G188+H188</f>
        <v>1937300.60324057</v>
      </c>
      <c r="J188" s="7" t="n">
        <f aca="false">B$4</f>
        <v>500000</v>
      </c>
      <c r="K188" s="7" t="n">
        <f aca="false">I188+J188</f>
        <v>2437300.60324057</v>
      </c>
      <c r="L188" s="7" t="n">
        <f aca="false">D188</f>
        <v>2054.67032679589</v>
      </c>
      <c r="M188" s="7" t="n">
        <f aca="false">M187*(1+(B$15/12))</f>
        <v>5239.08995471857</v>
      </c>
      <c r="N188" s="7" t="n">
        <f aca="false">M188+L188</f>
        <v>7293.76028151445</v>
      </c>
      <c r="O188" s="7" t="n">
        <f aca="false">O187*(1+(B$15/12))</f>
        <v>16356.7113762691</v>
      </c>
      <c r="P188" s="7" t="n">
        <f aca="false">J188*B$5/12</f>
        <v>833.333333333333</v>
      </c>
      <c r="Q188" s="7" t="n">
        <f aca="false">O188-N188+P188</f>
        <v>9896.28442808798</v>
      </c>
      <c r="R188" s="7" t="n">
        <f aca="false">R187+Q188</f>
        <v>1108473.49736658</v>
      </c>
      <c r="S188" s="12" t="n">
        <f aca="false">12*Q188/K188</f>
        <v>0.0487241553131204</v>
      </c>
      <c r="T188" s="7" t="n">
        <f aca="false">M188+C188</f>
        <v>14328.7948942098</v>
      </c>
      <c r="U188" s="7" t="n">
        <f aca="false">O188</f>
        <v>16356.7113762691</v>
      </c>
      <c r="V188" s="13" t="n">
        <f aca="false">U188-T188</f>
        <v>2027.91648205925</v>
      </c>
      <c r="W188" s="13" t="n">
        <f aca="false">W187+V188</f>
        <v>81172.8941260026</v>
      </c>
    </row>
    <row r="189" customFormat="false" ht="12.8" hidden="false" customHeight="false" outlineLevel="0" collapsed="false">
      <c r="A189" s="11" t="n">
        <f aca="false">A188+ORG.OPENOFFICE.DAYSINMONTH(A188)</f>
        <v>49279</v>
      </c>
      <c r="B189" s="6" t="n">
        <f aca="false">B188+1</f>
        <v>165</v>
      </c>
      <c r="C189" s="7" t="n">
        <f aca="false">-1 *PMT(B$3/12, 240, B$9)</f>
        <v>9089.70493949128</v>
      </c>
      <c r="D189" s="7" t="n">
        <f aca="false">-1 * IPMT(B$3/12, B189, 240, B$9)</f>
        <v>2031.22021142024</v>
      </c>
      <c r="E189" s="7" t="n">
        <f aca="false">-1 * PPMT(B$3/12, B189, 240, B$9)</f>
        <v>7058.48472807104</v>
      </c>
      <c r="F189" s="7" t="n">
        <f aca="false">F188+D189</f>
        <v>602108.893714082</v>
      </c>
      <c r="G189" s="7" t="n">
        <f aca="false">E189+G188</f>
        <v>1397692.42130198</v>
      </c>
      <c r="H189" s="7" t="n">
        <f aca="false">H188+B$2*B$15/12</f>
        <v>549999.999999999</v>
      </c>
      <c r="I189" s="7" t="n">
        <f aca="false">G189+H189</f>
        <v>1947692.42130198</v>
      </c>
      <c r="J189" s="7" t="n">
        <f aca="false">B$4</f>
        <v>500000</v>
      </c>
      <c r="K189" s="7" t="n">
        <f aca="false">I189+J189</f>
        <v>2447692.42130198</v>
      </c>
      <c r="L189" s="7" t="n">
        <f aca="false">D189</f>
        <v>2031.22021142024</v>
      </c>
      <c r="M189" s="7" t="n">
        <f aca="false">M188*(1+(B$15/12))</f>
        <v>5247.82177130976</v>
      </c>
      <c r="N189" s="7" t="n">
        <f aca="false">M189+L189</f>
        <v>7279.04198273</v>
      </c>
      <c r="O189" s="7" t="n">
        <f aca="false">O188*(1+(B$15/12))</f>
        <v>16383.9725618962</v>
      </c>
      <c r="P189" s="7" t="n">
        <f aca="false">J189*B$5/12</f>
        <v>833.333333333333</v>
      </c>
      <c r="Q189" s="7" t="n">
        <f aca="false">O189-N189+P189</f>
        <v>9938.26391249955</v>
      </c>
      <c r="R189" s="7" t="n">
        <f aca="false">R188+Q189</f>
        <v>1118411.76127908</v>
      </c>
      <c r="S189" s="12" t="n">
        <f aca="false">12*Q189/K189</f>
        <v>0.048723101772141</v>
      </c>
      <c r="T189" s="7" t="n">
        <f aca="false">M189+C189</f>
        <v>14337.526710801</v>
      </c>
      <c r="U189" s="7" t="n">
        <f aca="false">O189</f>
        <v>16383.9725618962</v>
      </c>
      <c r="V189" s="13" t="n">
        <f aca="false">U189-T189</f>
        <v>2046.44585109517</v>
      </c>
      <c r="W189" s="13" t="n">
        <f aca="false">W188+V189</f>
        <v>83219.3399770977</v>
      </c>
    </row>
    <row r="190" customFormat="false" ht="12.8" hidden="false" customHeight="false" outlineLevel="0" collapsed="false">
      <c r="A190" s="11" t="n">
        <f aca="false">A189+ORG.OPENOFFICE.DAYSINMONTH(A189)</f>
        <v>49310</v>
      </c>
      <c r="B190" s="6" t="n">
        <f aca="false">B189+1</f>
        <v>166</v>
      </c>
      <c r="C190" s="7" t="n">
        <f aca="false">-1 *PMT(B$3/12, 240, B$9)</f>
        <v>9089.70493949128</v>
      </c>
      <c r="D190" s="7" t="n">
        <f aca="false">-1 * IPMT(B$3/12, B190, 240, B$9)</f>
        <v>2007.69192899333</v>
      </c>
      <c r="E190" s="7" t="n">
        <f aca="false">-1 * PPMT(B$3/12, B190, 240, B$9)</f>
        <v>7082.01301049795</v>
      </c>
      <c r="F190" s="7" t="n">
        <f aca="false">F189+D190</f>
        <v>604116.585643075</v>
      </c>
      <c r="G190" s="7" t="n">
        <f aca="false">E190+G189</f>
        <v>1404774.43431248</v>
      </c>
      <c r="H190" s="7" t="n">
        <f aca="false">H189+B$2*B$15/12</f>
        <v>553333.333333332</v>
      </c>
      <c r="I190" s="7" t="n">
        <f aca="false">G190+H190</f>
        <v>1958107.76764581</v>
      </c>
      <c r="J190" s="7" t="n">
        <f aca="false">B$4</f>
        <v>500000</v>
      </c>
      <c r="K190" s="7" t="n">
        <f aca="false">I190+J190</f>
        <v>2458107.76764581</v>
      </c>
      <c r="L190" s="7" t="n">
        <f aca="false">D190</f>
        <v>2007.69192899333</v>
      </c>
      <c r="M190" s="7" t="n">
        <f aca="false">M189*(1+(B$15/12))</f>
        <v>5256.56814092861</v>
      </c>
      <c r="N190" s="7" t="n">
        <f aca="false">M190+L190</f>
        <v>7264.26006992194</v>
      </c>
      <c r="O190" s="7" t="n">
        <f aca="false">O189*(1+(B$15/12))</f>
        <v>16411.2791828327</v>
      </c>
      <c r="P190" s="7" t="n">
        <f aca="false">J190*B$5/12</f>
        <v>833.333333333333</v>
      </c>
      <c r="Q190" s="7" t="n">
        <f aca="false">O190-N190+P190</f>
        <v>9980.3524462441</v>
      </c>
      <c r="R190" s="7" t="n">
        <f aca="false">R189+Q190</f>
        <v>1128392.11372532</v>
      </c>
      <c r="S190" s="12" t="n">
        <f aca="false">12*Q190/K190</f>
        <v>0.0487221231433764</v>
      </c>
      <c r="T190" s="7" t="n">
        <f aca="false">M190+C190</f>
        <v>14346.2730804199</v>
      </c>
      <c r="U190" s="7" t="n">
        <f aca="false">O190</f>
        <v>16411.2791828327</v>
      </c>
      <c r="V190" s="13" t="n">
        <f aca="false">U190-T190</f>
        <v>2065.00610241282</v>
      </c>
      <c r="W190" s="13" t="n">
        <f aca="false">W189+V190</f>
        <v>85284.3460795106</v>
      </c>
    </row>
    <row r="191" customFormat="false" ht="12.8" hidden="false" customHeight="false" outlineLevel="0" collapsed="false">
      <c r="A191" s="11" t="n">
        <f aca="false">A190+ORG.OPENOFFICE.DAYSINMONTH(A190)</f>
        <v>49341</v>
      </c>
      <c r="B191" s="6" t="n">
        <f aca="false">B190+1</f>
        <v>167</v>
      </c>
      <c r="C191" s="7" t="n">
        <f aca="false">-1 *PMT(B$3/12, 240, B$9)</f>
        <v>9089.70493949128</v>
      </c>
      <c r="D191" s="7" t="n">
        <f aca="false">-1 * IPMT(B$3/12, B191, 240, B$9)</f>
        <v>1984.08521895834</v>
      </c>
      <c r="E191" s="7" t="n">
        <f aca="false">-1 * PPMT(B$3/12, B191, 240, B$9)</f>
        <v>7105.61972053294</v>
      </c>
      <c r="F191" s="7" t="n">
        <f aca="false">F190+D191</f>
        <v>606100.670862034</v>
      </c>
      <c r="G191" s="7" t="n">
        <f aca="false">E191+G190</f>
        <v>1411880.05403301</v>
      </c>
      <c r="H191" s="7" t="n">
        <f aca="false">H190+B$2*B$15/12</f>
        <v>556666.666666666</v>
      </c>
      <c r="I191" s="7" t="n">
        <f aca="false">G191+H191</f>
        <v>1968546.72069968</v>
      </c>
      <c r="J191" s="7" t="n">
        <f aca="false">B$4</f>
        <v>500000</v>
      </c>
      <c r="K191" s="7" t="n">
        <f aca="false">I191+J191</f>
        <v>2468546.72069968</v>
      </c>
      <c r="L191" s="7" t="n">
        <f aca="false">D191</f>
        <v>1984.08521895834</v>
      </c>
      <c r="M191" s="7" t="n">
        <f aca="false">M190*(1+(B$15/12))</f>
        <v>5265.32908783016</v>
      </c>
      <c r="N191" s="7" t="n">
        <f aca="false">M191+L191</f>
        <v>7249.4143067885</v>
      </c>
      <c r="O191" s="7" t="n">
        <f aca="false">O190*(1+(B$15/12))</f>
        <v>16438.6313148041</v>
      </c>
      <c r="P191" s="7" t="n">
        <f aca="false">J191*B$5/12</f>
        <v>833.333333333333</v>
      </c>
      <c r="Q191" s="7" t="n">
        <f aca="false">O191-N191+P191</f>
        <v>10022.5503413489</v>
      </c>
      <c r="R191" s="7" t="n">
        <f aca="false">R190+Q191</f>
        <v>1138414.66406667</v>
      </c>
      <c r="S191" s="12" t="n">
        <f aca="false">12*Q191/K191</f>
        <v>0.0487212184754997</v>
      </c>
      <c r="T191" s="7" t="n">
        <f aca="false">M191+C191</f>
        <v>14355.0340273214</v>
      </c>
      <c r="U191" s="7" t="n">
        <f aca="false">O191</f>
        <v>16438.6313148041</v>
      </c>
      <c r="V191" s="13" t="n">
        <f aca="false">U191-T191</f>
        <v>2083.59728748265</v>
      </c>
      <c r="W191" s="13" t="n">
        <f aca="false">W190+V191</f>
        <v>87367.9433669932</v>
      </c>
    </row>
    <row r="192" customFormat="false" ht="12.8" hidden="false" customHeight="false" outlineLevel="0" collapsed="false">
      <c r="A192" s="11" t="n">
        <f aca="false">A191+ORG.OPENOFFICE.DAYSINMONTH(A191)</f>
        <v>49369</v>
      </c>
      <c r="B192" s="6" t="n">
        <f aca="false">B191+1</f>
        <v>168</v>
      </c>
      <c r="C192" s="7" t="n">
        <f aca="false">-1 *PMT(B$3/12, 240, B$9)</f>
        <v>9089.70493949128</v>
      </c>
      <c r="D192" s="7" t="n">
        <f aca="false">-1 * IPMT(B$3/12, B192, 240, B$9)</f>
        <v>1960.39981988989</v>
      </c>
      <c r="E192" s="7" t="n">
        <f aca="false">-1 * PPMT(B$3/12, B192, 240, B$9)</f>
        <v>7129.30511960139</v>
      </c>
      <c r="F192" s="7" t="n">
        <f aca="false">F191+D192</f>
        <v>608061.070681924</v>
      </c>
      <c r="G192" s="7" t="n">
        <f aca="false">E192+G191</f>
        <v>1419009.35915261</v>
      </c>
      <c r="H192" s="7" t="n">
        <f aca="false">H191+B$2*B$15/12</f>
        <v>559999.999999999</v>
      </c>
      <c r="I192" s="7" t="n">
        <f aca="false">G192+H192</f>
        <v>1979009.35915261</v>
      </c>
      <c r="J192" s="7" t="n">
        <f aca="false">B$4</f>
        <v>500000</v>
      </c>
      <c r="K192" s="7" t="n">
        <f aca="false">I192+J192</f>
        <v>2479009.35915261</v>
      </c>
      <c r="L192" s="7" t="n">
        <f aca="false">D192</f>
        <v>1960.39981988989</v>
      </c>
      <c r="M192" s="7" t="n">
        <f aca="false">M191*(1+(B$15/12))</f>
        <v>5274.10463630988</v>
      </c>
      <c r="N192" s="7" t="n">
        <f aca="false">M192+L192</f>
        <v>7234.50445619977</v>
      </c>
      <c r="O192" s="7" t="n">
        <f aca="false">O191*(1+(B$15/12))</f>
        <v>16466.0290336621</v>
      </c>
      <c r="P192" s="7" t="n">
        <f aca="false">J192*B$5/12</f>
        <v>833.333333333333</v>
      </c>
      <c r="Q192" s="7" t="n">
        <f aca="false">O192-N192+P192</f>
        <v>10064.8579107957</v>
      </c>
      <c r="R192" s="7" t="n">
        <f aca="false">R191+Q192</f>
        <v>1148479.52197747</v>
      </c>
      <c r="S192" s="12" t="n">
        <f aca="false">12*Q192/K192</f>
        <v>0.0487203868285649</v>
      </c>
      <c r="T192" s="7" t="n">
        <f aca="false">M192+C192</f>
        <v>14363.8095758012</v>
      </c>
      <c r="U192" s="7" t="n">
        <f aca="false">O192</f>
        <v>16466.0290336621</v>
      </c>
      <c r="V192" s="13" t="n">
        <f aca="false">U192-T192</f>
        <v>2102.21945786094</v>
      </c>
      <c r="W192" s="13" t="n">
        <f aca="false">W191+V192</f>
        <v>89470.1628248542</v>
      </c>
      <c r="X192" s="7" t="n">
        <f aca="false">SUM(V181:V192)</f>
        <v>24004.3615646869</v>
      </c>
    </row>
    <row r="193" customFormat="false" ht="12.8" hidden="false" customHeight="false" outlineLevel="0" collapsed="false">
      <c r="A193" s="11" t="n">
        <f aca="false">A192+ORG.OPENOFFICE.DAYSINMONTH(A192)</f>
        <v>49400</v>
      </c>
      <c r="B193" s="6" t="n">
        <f aca="false">B192+1</f>
        <v>169</v>
      </c>
      <c r="C193" s="7" t="n">
        <f aca="false">-1 *PMT(B$3/12, 240, B$9)</f>
        <v>9089.70493949128</v>
      </c>
      <c r="D193" s="7" t="n">
        <f aca="false">-1 * IPMT(B$3/12, B193, 240, B$9)</f>
        <v>1936.63546949122</v>
      </c>
      <c r="E193" s="7" t="n">
        <f aca="false">-1 * PPMT(B$3/12, B193, 240, B$9)</f>
        <v>7153.06947000006</v>
      </c>
      <c r="F193" s="7" t="n">
        <f aca="false">F192+D193</f>
        <v>609997.706151415</v>
      </c>
      <c r="G193" s="7" t="n">
        <f aca="false">E193+G192</f>
        <v>1426162.42862261</v>
      </c>
      <c r="H193" s="7" t="n">
        <f aca="false">H192+B$2*B$15/12</f>
        <v>563333.333333333</v>
      </c>
      <c r="I193" s="7" t="n">
        <f aca="false">G193+H193</f>
        <v>1989495.76195594</v>
      </c>
      <c r="J193" s="7" t="n">
        <f aca="false">B$4</f>
        <v>500000</v>
      </c>
      <c r="K193" s="7" t="n">
        <f aca="false">I193+J193</f>
        <v>2489495.76195594</v>
      </c>
      <c r="L193" s="7" t="n">
        <f aca="false">D193</f>
        <v>1936.63546949122</v>
      </c>
      <c r="M193" s="7" t="n">
        <f aca="false">M192*(1+(B$15/12))</f>
        <v>5282.89481070373</v>
      </c>
      <c r="N193" s="7" t="n">
        <f aca="false">M193+L193</f>
        <v>7219.53028019495</v>
      </c>
      <c r="O193" s="7" t="n">
        <f aca="false">O192*(1+(B$15/12))</f>
        <v>16493.4724153849</v>
      </c>
      <c r="P193" s="7" t="n">
        <f aca="false">J193*B$5/12</f>
        <v>833.333333333333</v>
      </c>
      <c r="Q193" s="7" t="n">
        <f aca="false">O193-N193+P193</f>
        <v>10107.2754685233</v>
      </c>
      <c r="R193" s="7" t="n">
        <f aca="false">R192+Q193</f>
        <v>1158586.79744599</v>
      </c>
      <c r="S193" s="12" t="n">
        <f aca="false">12*Q193/K193</f>
        <v>0.0487196272738324</v>
      </c>
      <c r="T193" s="7" t="n">
        <f aca="false">M193+C193</f>
        <v>14372.599750195</v>
      </c>
      <c r="U193" s="7" t="n">
        <f aca="false">O193</f>
        <v>16493.4724153849</v>
      </c>
      <c r="V193" s="13" t="n">
        <f aca="false">U193-T193</f>
        <v>2120.87266518987</v>
      </c>
      <c r="W193" s="13" t="n">
        <f aca="false">W192+V193</f>
        <v>91591.035490044</v>
      </c>
    </row>
    <row r="194" customFormat="false" ht="12.8" hidden="false" customHeight="false" outlineLevel="0" collapsed="false">
      <c r="A194" s="11" t="n">
        <f aca="false">A193+ORG.OPENOFFICE.DAYSINMONTH(A193)</f>
        <v>49430</v>
      </c>
      <c r="B194" s="6" t="n">
        <f aca="false">B193+1</f>
        <v>170</v>
      </c>
      <c r="C194" s="7" t="n">
        <f aca="false">-1 *PMT(B$3/12, 240, B$9)</f>
        <v>9089.70493949128</v>
      </c>
      <c r="D194" s="7" t="n">
        <f aca="false">-1 * IPMT(B$3/12, B194, 240, B$9)</f>
        <v>1912.79190459122</v>
      </c>
      <c r="E194" s="7" t="n">
        <f aca="false">-1 * PPMT(B$3/12, B194, 240, B$9)</f>
        <v>7176.91303490006</v>
      </c>
      <c r="F194" s="7" t="n">
        <f aca="false">F193+D194</f>
        <v>611910.498056006</v>
      </c>
      <c r="G194" s="7" t="n">
        <f aca="false">E194+G193</f>
        <v>1433339.34165751</v>
      </c>
      <c r="H194" s="7" t="n">
        <f aca="false">H193+B$2*B$15/12</f>
        <v>566666.666666666</v>
      </c>
      <c r="I194" s="7" t="n">
        <f aca="false">G194+H194</f>
        <v>2000006.00832418</v>
      </c>
      <c r="J194" s="7" t="n">
        <f aca="false">B$4</f>
        <v>500000</v>
      </c>
      <c r="K194" s="7" t="n">
        <f aca="false">I194+J194</f>
        <v>2500006.00832418</v>
      </c>
      <c r="L194" s="7" t="n">
        <f aca="false">D194</f>
        <v>1912.79190459122</v>
      </c>
      <c r="M194" s="7" t="n">
        <f aca="false">M193*(1+(B$15/12))</f>
        <v>5291.69963538823</v>
      </c>
      <c r="N194" s="7" t="n">
        <f aca="false">M194+L194</f>
        <v>7204.49153997946</v>
      </c>
      <c r="O194" s="7" t="n">
        <f aca="false">O193*(1+(B$15/12))</f>
        <v>16520.9615360772</v>
      </c>
      <c r="P194" s="7" t="n">
        <f aca="false">J194*B$5/12</f>
        <v>833.333333333333</v>
      </c>
      <c r="Q194" s="7" t="n">
        <f aca="false">O194-N194+P194</f>
        <v>10149.8033294311</v>
      </c>
      <c r="R194" s="7" t="n">
        <f aca="false">R193+Q194</f>
        <v>1168736.60077542</v>
      </c>
      <c r="S194" s="12" t="n">
        <f aca="false">12*Q194/K194</f>
        <v>0.0487189388935977</v>
      </c>
      <c r="T194" s="7" t="n">
        <f aca="false">M194+C194</f>
        <v>14381.4045748795</v>
      </c>
      <c r="U194" s="7" t="n">
        <f aca="false">O194</f>
        <v>16520.9615360772</v>
      </c>
      <c r="V194" s="13" t="n">
        <f aca="false">U194-T194</f>
        <v>2139.55696119767</v>
      </c>
      <c r="W194" s="13" t="n">
        <f aca="false">W193+V194</f>
        <v>93730.5924512417</v>
      </c>
    </row>
    <row r="195" customFormat="false" ht="12.8" hidden="false" customHeight="false" outlineLevel="0" collapsed="false">
      <c r="A195" s="11" t="n">
        <f aca="false">A194+ORG.OPENOFFICE.DAYSINMONTH(A194)</f>
        <v>49461</v>
      </c>
      <c r="B195" s="6" t="n">
        <f aca="false">B194+1</f>
        <v>171</v>
      </c>
      <c r="C195" s="7" t="n">
        <f aca="false">-1 *PMT(B$3/12, 240, B$9)</f>
        <v>9089.70493949128</v>
      </c>
      <c r="D195" s="7" t="n">
        <f aca="false">-1 * IPMT(B$3/12, B195, 240, B$9)</f>
        <v>1888.86886114155</v>
      </c>
      <c r="E195" s="7" t="n">
        <f aca="false">-1 * PPMT(B$3/12, B195, 240, B$9)</f>
        <v>7200.83607834973</v>
      </c>
      <c r="F195" s="7" t="n">
        <f aca="false">F194+D195</f>
        <v>613799.366917148</v>
      </c>
      <c r="G195" s="7" t="n">
        <f aca="false">E195+G194</f>
        <v>1440540.17773586</v>
      </c>
      <c r="H195" s="7" t="n">
        <f aca="false">H194+B$2*B$15/12</f>
        <v>569999.999999999</v>
      </c>
      <c r="I195" s="7" t="n">
        <f aca="false">G195+H195</f>
        <v>2010540.17773586</v>
      </c>
      <c r="J195" s="7" t="n">
        <f aca="false">B$4</f>
        <v>500000</v>
      </c>
      <c r="K195" s="7" t="n">
        <f aca="false">I195+J195</f>
        <v>2510540.17773586</v>
      </c>
      <c r="L195" s="7" t="n">
        <f aca="false">D195</f>
        <v>1888.86886114155</v>
      </c>
      <c r="M195" s="7" t="n">
        <f aca="false">M194*(1+(B$15/12))</f>
        <v>5300.51913478055</v>
      </c>
      <c r="N195" s="7" t="n">
        <f aca="false">M195+L195</f>
        <v>7189.3879959221</v>
      </c>
      <c r="O195" s="7" t="n">
        <f aca="false">O194*(1+(B$15/12))</f>
        <v>16548.4964719706</v>
      </c>
      <c r="P195" s="7" t="n">
        <f aca="false">J195*B$5/12</f>
        <v>833.333333333333</v>
      </c>
      <c r="Q195" s="7" t="n">
        <f aca="false">O195-N195+P195</f>
        <v>10192.4418093819</v>
      </c>
      <c r="R195" s="7" t="n">
        <f aca="false">R194+Q195</f>
        <v>1178929.0425848</v>
      </c>
      <c r="S195" s="12" t="n">
        <f aca="false">12*Q195/K195</f>
        <v>0.0487183207810231</v>
      </c>
      <c r="T195" s="7" t="n">
        <f aca="false">M195+C195</f>
        <v>14390.2240742718</v>
      </c>
      <c r="U195" s="7" t="n">
        <f aca="false">O195</f>
        <v>16548.4964719706</v>
      </c>
      <c r="V195" s="13" t="n">
        <f aca="false">U195-T195</f>
        <v>2158.27239769881</v>
      </c>
      <c r="W195" s="13" t="n">
        <f aca="false">W194+V195</f>
        <v>95888.8648489405</v>
      </c>
    </row>
    <row r="196" customFormat="false" ht="12.8" hidden="false" customHeight="false" outlineLevel="0" collapsed="false">
      <c r="A196" s="11" t="n">
        <f aca="false">A195+ORG.OPENOFFICE.DAYSINMONTH(A195)</f>
        <v>49491</v>
      </c>
      <c r="B196" s="6" t="n">
        <f aca="false">B195+1</f>
        <v>172</v>
      </c>
      <c r="C196" s="7" t="n">
        <f aca="false">-1 *PMT(B$3/12, 240, B$9)</f>
        <v>9089.70493949128</v>
      </c>
      <c r="D196" s="7" t="n">
        <f aca="false">-1 * IPMT(B$3/12, B196, 240, B$9)</f>
        <v>1864.86607421372</v>
      </c>
      <c r="E196" s="7" t="n">
        <f aca="false">-1 * PPMT(B$3/12, B196, 240, B$9)</f>
        <v>7224.83886527756</v>
      </c>
      <c r="F196" s="7" t="n">
        <f aca="false">F195+D196</f>
        <v>615664.232991361</v>
      </c>
      <c r="G196" s="7" t="n">
        <f aca="false">E196+G195</f>
        <v>1447765.01660114</v>
      </c>
      <c r="H196" s="7" t="n">
        <f aca="false">H195+B$2*B$15/12</f>
        <v>573333.333333333</v>
      </c>
      <c r="I196" s="7" t="n">
        <f aca="false">G196+H196</f>
        <v>2021098.34993447</v>
      </c>
      <c r="J196" s="7" t="n">
        <f aca="false">B$4</f>
        <v>500000</v>
      </c>
      <c r="K196" s="7" t="n">
        <f aca="false">I196+J196</f>
        <v>2521098.34993447</v>
      </c>
      <c r="L196" s="7" t="n">
        <f aca="false">D196</f>
        <v>1864.86607421372</v>
      </c>
      <c r="M196" s="7" t="n">
        <f aca="false">M195*(1+(B$15/12))</f>
        <v>5309.35333333852</v>
      </c>
      <c r="N196" s="7" t="n">
        <f aca="false">M196+L196</f>
        <v>7174.21940755224</v>
      </c>
      <c r="O196" s="7" t="n">
        <f aca="false">O195*(1+(B$15/12))</f>
        <v>16576.0772994239</v>
      </c>
      <c r="P196" s="7" t="n">
        <f aca="false">J196*B$5/12</f>
        <v>833.333333333333</v>
      </c>
      <c r="Q196" s="7" t="n">
        <f aca="false">O196-N196+P196</f>
        <v>10235.191225205</v>
      </c>
      <c r="R196" s="7" t="n">
        <f aca="false">R195+Q196</f>
        <v>1189164.23381001</v>
      </c>
      <c r="S196" s="12" t="n">
        <f aca="false">12*Q196/K196</f>
        <v>0.0487177720399732</v>
      </c>
      <c r="T196" s="7" t="n">
        <f aca="false">M196+C196</f>
        <v>14399.0582728298</v>
      </c>
      <c r="U196" s="7" t="n">
        <f aca="false">O196</f>
        <v>16576.0772994239</v>
      </c>
      <c r="V196" s="13" t="n">
        <f aca="false">U196-T196</f>
        <v>2177.01902659413</v>
      </c>
      <c r="W196" s="13" t="n">
        <f aca="false">W195+V196</f>
        <v>98065.8838755346</v>
      </c>
    </row>
    <row r="197" customFormat="false" ht="12.8" hidden="false" customHeight="false" outlineLevel="0" collapsed="false">
      <c r="A197" s="11" t="n">
        <f aca="false">A196+ORG.OPENOFFICE.DAYSINMONTH(A196)</f>
        <v>49522</v>
      </c>
      <c r="B197" s="6" t="n">
        <f aca="false">B196+1</f>
        <v>173</v>
      </c>
      <c r="C197" s="7" t="n">
        <f aca="false">-1 *PMT(B$3/12, 240, B$9)</f>
        <v>9089.70493949128</v>
      </c>
      <c r="D197" s="7" t="n">
        <f aca="false">-1 * IPMT(B$3/12, B197, 240, B$9)</f>
        <v>1840.78327799613</v>
      </c>
      <c r="E197" s="7" t="n">
        <f aca="false">-1 * PPMT(B$3/12, B197, 240, B$9)</f>
        <v>7248.92166149515</v>
      </c>
      <c r="F197" s="7" t="n">
        <f aca="false">F196+D197</f>
        <v>617505.016269357</v>
      </c>
      <c r="G197" s="7" t="n">
        <f aca="false">E197+G196</f>
        <v>1455013.93826263</v>
      </c>
      <c r="H197" s="7" t="n">
        <f aca="false">H196+B$2*B$15/12</f>
        <v>576666.666666666</v>
      </c>
      <c r="I197" s="7" t="n">
        <f aca="false">G197+H197</f>
        <v>2031680.6049293</v>
      </c>
      <c r="J197" s="7" t="n">
        <f aca="false">B$4</f>
        <v>500000</v>
      </c>
      <c r="K197" s="7" t="n">
        <f aca="false">I197+J197</f>
        <v>2531680.6049293</v>
      </c>
      <c r="L197" s="7" t="n">
        <f aca="false">D197</f>
        <v>1840.78327799613</v>
      </c>
      <c r="M197" s="7" t="n">
        <f aca="false">M196*(1+(B$15/12))</f>
        <v>5318.20225556075</v>
      </c>
      <c r="N197" s="7" t="n">
        <f aca="false">M197+L197</f>
        <v>7158.98553355688</v>
      </c>
      <c r="O197" s="7" t="n">
        <f aca="false">O196*(1+(B$15/12))</f>
        <v>16603.704094923</v>
      </c>
      <c r="P197" s="7" t="n">
        <f aca="false">J197*B$5/12</f>
        <v>833.333333333333</v>
      </c>
      <c r="Q197" s="7" t="n">
        <f aca="false">O197-N197+P197</f>
        <v>10278.0518946994</v>
      </c>
      <c r="R197" s="7" t="n">
        <f aca="false">R196+Q197</f>
        <v>1199442.28570471</v>
      </c>
      <c r="S197" s="12" t="n">
        <f aca="false">12*Q197/K197</f>
        <v>0.0487172917848527</v>
      </c>
      <c r="T197" s="7" t="n">
        <f aca="false">M197+C197</f>
        <v>14407.907195052</v>
      </c>
      <c r="U197" s="7" t="n">
        <f aca="false">O197</f>
        <v>16603.704094923</v>
      </c>
      <c r="V197" s="13" t="n">
        <f aca="false">U197-T197</f>
        <v>2195.79689987094</v>
      </c>
      <c r="W197" s="13" t="n">
        <f aca="false">W196+V197</f>
        <v>100261.680775406</v>
      </c>
    </row>
    <row r="198" customFormat="false" ht="12.8" hidden="false" customHeight="false" outlineLevel="0" collapsed="false">
      <c r="A198" s="11" t="n">
        <f aca="false">A197+ORG.OPENOFFICE.DAYSINMONTH(A197)</f>
        <v>49553</v>
      </c>
      <c r="B198" s="6" t="n">
        <f aca="false">B197+1</f>
        <v>174</v>
      </c>
      <c r="C198" s="7" t="n">
        <f aca="false">-1 *PMT(B$3/12, 240, B$9)</f>
        <v>9089.70493949128</v>
      </c>
      <c r="D198" s="7" t="n">
        <f aca="false">-1 * IPMT(B$3/12, B198, 240, B$9)</f>
        <v>1816.62020579115</v>
      </c>
      <c r="E198" s="7" t="n">
        <f aca="false">-1 * PPMT(B$3/12, B198, 240, B$9)</f>
        <v>7273.08473370014</v>
      </c>
      <c r="F198" s="7" t="n">
        <f aca="false">F197+D198</f>
        <v>619321.636475149</v>
      </c>
      <c r="G198" s="7" t="n">
        <f aca="false">E198+G197</f>
        <v>1462287.02299633</v>
      </c>
      <c r="H198" s="7" t="n">
        <f aca="false">H197+B$2*B$15/12</f>
        <v>579999.999999999</v>
      </c>
      <c r="I198" s="7" t="n">
        <f aca="false">G198+H198</f>
        <v>2042287.02299633</v>
      </c>
      <c r="J198" s="7" t="n">
        <f aca="false">B$4</f>
        <v>500000</v>
      </c>
      <c r="K198" s="7" t="n">
        <f aca="false">I198+J198</f>
        <v>2542287.02299633</v>
      </c>
      <c r="L198" s="7" t="n">
        <f aca="false">D198</f>
        <v>1816.62020579115</v>
      </c>
      <c r="M198" s="7" t="n">
        <f aca="false">M197*(1+(B$15/12))</f>
        <v>5327.06592598668</v>
      </c>
      <c r="N198" s="7" t="n">
        <f aca="false">M198+L198</f>
        <v>7143.68613177783</v>
      </c>
      <c r="O198" s="7" t="n">
        <f aca="false">O197*(1+(B$15/12))</f>
        <v>16631.3769350812</v>
      </c>
      <c r="P198" s="7" t="n">
        <f aca="false">J198*B$5/12</f>
        <v>833.333333333333</v>
      </c>
      <c r="Q198" s="7" t="n">
        <f aca="false">O198-N198+P198</f>
        <v>10321.0241366367</v>
      </c>
      <c r="R198" s="7" t="n">
        <f aca="false">R197+Q198</f>
        <v>1209763.30984134</v>
      </c>
      <c r="S198" s="12" t="n">
        <f aca="false">12*Q198/K198</f>
        <v>0.0487168791404474</v>
      </c>
      <c r="T198" s="7" t="n">
        <f aca="false">M198+C198</f>
        <v>14416.770865478</v>
      </c>
      <c r="U198" s="7" t="n">
        <f aca="false">O198</f>
        <v>16631.3769350812</v>
      </c>
      <c r="V198" s="13" t="n">
        <f aca="false">U198-T198</f>
        <v>2214.60606960321</v>
      </c>
      <c r="W198" s="13" t="n">
        <f aca="false">W197+V198</f>
        <v>102476.286845009</v>
      </c>
    </row>
    <row r="199" customFormat="false" ht="12.8" hidden="false" customHeight="false" outlineLevel="0" collapsed="false">
      <c r="A199" s="11" t="n">
        <f aca="false">A198+ORG.OPENOFFICE.DAYSINMONTH(A198)</f>
        <v>49583</v>
      </c>
      <c r="B199" s="6" t="n">
        <f aca="false">B198+1</f>
        <v>175</v>
      </c>
      <c r="C199" s="7" t="n">
        <f aca="false">-1 *PMT(B$3/12, 240, B$9)</f>
        <v>9089.70493949128</v>
      </c>
      <c r="D199" s="7" t="n">
        <f aca="false">-1 * IPMT(B$3/12, B199, 240, B$9)</f>
        <v>1792.37659001214</v>
      </c>
      <c r="E199" s="7" t="n">
        <f aca="false">-1 * PPMT(B$3/12, B199, 240, B$9)</f>
        <v>7297.32834947914</v>
      </c>
      <c r="F199" s="7" t="n">
        <f aca="false">F198+D199</f>
        <v>621114.013065161</v>
      </c>
      <c r="G199" s="7" t="n">
        <f aca="false">E199+G198</f>
        <v>1469584.35134581</v>
      </c>
      <c r="H199" s="7" t="n">
        <f aca="false">H198+B$2*B$15/12</f>
        <v>583333.333333333</v>
      </c>
      <c r="I199" s="7" t="n">
        <f aca="false">G199+H199</f>
        <v>2052917.68467915</v>
      </c>
      <c r="J199" s="7" t="n">
        <f aca="false">B$4</f>
        <v>500000</v>
      </c>
      <c r="K199" s="7" t="n">
        <f aca="false">I199+J199</f>
        <v>2552917.68467915</v>
      </c>
      <c r="L199" s="7" t="n">
        <f aca="false">D199</f>
        <v>1792.37659001214</v>
      </c>
      <c r="M199" s="7" t="n">
        <f aca="false">M198*(1+(B$15/12))</f>
        <v>5335.94436919666</v>
      </c>
      <c r="N199" s="7" t="n">
        <f aca="false">M199+L199</f>
        <v>7128.32095920881</v>
      </c>
      <c r="O199" s="7" t="n">
        <f aca="false">O198*(1+(B$15/12))</f>
        <v>16659.0958966396</v>
      </c>
      <c r="P199" s="7" t="n">
        <f aca="false">J199*B$5/12</f>
        <v>833.333333333333</v>
      </c>
      <c r="Q199" s="7" t="n">
        <f aca="false">O199-N199+P199</f>
        <v>10364.1082707642</v>
      </c>
      <c r="R199" s="7" t="n">
        <f aca="false">R198+Q199</f>
        <v>1220127.41811211</v>
      </c>
      <c r="S199" s="12" t="n">
        <f aca="false">12*Q199/K199</f>
        <v>0.0487165332417684</v>
      </c>
      <c r="T199" s="7" t="n">
        <f aca="false">M199+C199</f>
        <v>14425.6493086879</v>
      </c>
      <c r="U199" s="7" t="n">
        <f aca="false">O199</f>
        <v>16659.0958966396</v>
      </c>
      <c r="V199" s="13" t="n">
        <f aca="false">U199-T199</f>
        <v>2233.4465879517</v>
      </c>
      <c r="W199" s="13" t="n">
        <f aca="false">W198+V199</f>
        <v>104709.73343296</v>
      </c>
    </row>
    <row r="200" customFormat="false" ht="12.8" hidden="false" customHeight="false" outlineLevel="0" collapsed="false">
      <c r="A200" s="11" t="n">
        <f aca="false">A199+ORG.OPENOFFICE.DAYSINMONTH(A199)</f>
        <v>49614</v>
      </c>
      <c r="B200" s="6" t="n">
        <f aca="false">B199+1</f>
        <v>176</v>
      </c>
      <c r="C200" s="7" t="n">
        <f aca="false">-1 *PMT(B$3/12, 240, B$9)</f>
        <v>9089.70493949128</v>
      </c>
      <c r="D200" s="7" t="n">
        <f aca="false">-1 * IPMT(B$3/12, B200, 240, B$9)</f>
        <v>1768.05216218055</v>
      </c>
      <c r="E200" s="7" t="n">
        <f aca="false">-1 * PPMT(B$3/12, B200, 240, B$9)</f>
        <v>7321.65277731073</v>
      </c>
      <c r="F200" s="7" t="n">
        <f aca="false">F199+D200</f>
        <v>622882.065227341</v>
      </c>
      <c r="G200" s="7" t="n">
        <f aca="false">E200+G199</f>
        <v>1476906.00412312</v>
      </c>
      <c r="H200" s="7" t="n">
        <f aca="false">H199+B$2*B$15/12</f>
        <v>586666.666666666</v>
      </c>
      <c r="I200" s="7" t="n">
        <f aca="false">G200+H200</f>
        <v>2063572.67078979</v>
      </c>
      <c r="J200" s="7" t="n">
        <f aca="false">B$4</f>
        <v>500000</v>
      </c>
      <c r="K200" s="7" t="n">
        <f aca="false">I200+J200</f>
        <v>2563572.67078979</v>
      </c>
      <c r="L200" s="7" t="n">
        <f aca="false">D200</f>
        <v>1768.05216218055</v>
      </c>
      <c r="M200" s="7" t="n">
        <f aca="false">M199*(1+(B$15/12))</f>
        <v>5344.83760981199</v>
      </c>
      <c r="N200" s="7" t="n">
        <f aca="false">M200+L200</f>
        <v>7112.88977199254</v>
      </c>
      <c r="O200" s="7" t="n">
        <f aca="false">O199*(1+(B$15/12))</f>
        <v>16686.8610564674</v>
      </c>
      <c r="P200" s="7" t="n">
        <f aca="false">J200*B$5/12</f>
        <v>833.333333333333</v>
      </c>
      <c r="Q200" s="7" t="n">
        <f aca="false">O200-N200+P200</f>
        <v>10407.3046178082</v>
      </c>
      <c r="R200" s="7" t="n">
        <f aca="false">R199+Q200</f>
        <v>1230534.72272992</v>
      </c>
      <c r="S200" s="12" t="n">
        <f aca="false">12*Q200/K200</f>
        <v>0.0487162532338989</v>
      </c>
      <c r="T200" s="7" t="n">
        <f aca="false">M200+C200</f>
        <v>14434.5425493033</v>
      </c>
      <c r="U200" s="7" t="n">
        <f aca="false">O200</f>
        <v>16686.8610564674</v>
      </c>
      <c r="V200" s="13" t="n">
        <f aca="false">U200-T200</f>
        <v>2252.31850716411</v>
      </c>
      <c r="W200" s="13" t="n">
        <f aca="false">W199+V200</f>
        <v>106962.051940125</v>
      </c>
    </row>
    <row r="201" customFormat="false" ht="12.8" hidden="false" customHeight="false" outlineLevel="0" collapsed="false">
      <c r="A201" s="11" t="n">
        <f aca="false">A200+ORG.OPENOFFICE.DAYSINMONTH(A200)</f>
        <v>49644</v>
      </c>
      <c r="B201" s="6" t="n">
        <f aca="false">B200+1</f>
        <v>177</v>
      </c>
      <c r="C201" s="7" t="n">
        <f aca="false">-1 *PMT(B$3/12, 240, B$9)</f>
        <v>9089.70493949128</v>
      </c>
      <c r="D201" s="7" t="n">
        <f aca="false">-1 * IPMT(B$3/12, B201, 240, B$9)</f>
        <v>1743.64665292284</v>
      </c>
      <c r="E201" s="7" t="n">
        <f aca="false">-1 * PPMT(B$3/12, B201, 240, B$9)</f>
        <v>7346.05828656844</v>
      </c>
      <c r="F201" s="7" t="n">
        <f aca="false">F200+D201</f>
        <v>624625.711880264</v>
      </c>
      <c r="G201" s="7" t="n">
        <f aca="false">E201+G200</f>
        <v>1484252.06240969</v>
      </c>
      <c r="H201" s="7" t="n">
        <f aca="false">H200+B$2*B$15/12</f>
        <v>590000</v>
      </c>
      <c r="I201" s="7" t="n">
        <f aca="false">G201+H201</f>
        <v>2074252.06240969</v>
      </c>
      <c r="J201" s="7" t="n">
        <f aca="false">B$4</f>
        <v>500000</v>
      </c>
      <c r="K201" s="7" t="n">
        <f aca="false">I201+J201</f>
        <v>2574252.06240969</v>
      </c>
      <c r="L201" s="7" t="n">
        <f aca="false">D201</f>
        <v>1743.64665292284</v>
      </c>
      <c r="M201" s="7" t="n">
        <f aca="false">M200*(1+(B$15/12))</f>
        <v>5353.74567249501</v>
      </c>
      <c r="N201" s="7" t="n">
        <f aca="false">M201+L201</f>
        <v>7097.39232541785</v>
      </c>
      <c r="O201" s="7" t="n">
        <f aca="false">O200*(1+(B$15/12))</f>
        <v>16714.6724915615</v>
      </c>
      <c r="P201" s="7" t="n">
        <f aca="false">J201*B$5/12</f>
        <v>833.333333333333</v>
      </c>
      <c r="Q201" s="7" t="n">
        <f aca="false">O201-N201+P201</f>
        <v>10450.613499477</v>
      </c>
      <c r="R201" s="7" t="n">
        <f aca="false">R200+Q201</f>
        <v>1240985.33622939</v>
      </c>
      <c r="S201" s="12" t="n">
        <f aca="false">12*Q201/K201</f>
        <v>0.0487160382718439</v>
      </c>
      <c r="T201" s="7" t="n">
        <f aca="false">M201+C201</f>
        <v>14443.4506119863</v>
      </c>
      <c r="U201" s="7" t="n">
        <f aca="false">O201</f>
        <v>16714.6724915615</v>
      </c>
      <c r="V201" s="13" t="n">
        <f aca="false">U201-T201</f>
        <v>2271.2218795752</v>
      </c>
      <c r="W201" s="13" t="n">
        <f aca="false">W200+V201</f>
        <v>109233.2738197</v>
      </c>
    </row>
    <row r="202" customFormat="false" ht="12.8" hidden="false" customHeight="false" outlineLevel="0" collapsed="false">
      <c r="A202" s="11" t="n">
        <f aca="false">A201+ORG.OPENOFFICE.DAYSINMONTH(A201)</f>
        <v>49675</v>
      </c>
      <c r="B202" s="6" t="n">
        <f aca="false">B201+1</f>
        <v>178</v>
      </c>
      <c r="C202" s="7" t="n">
        <f aca="false">-1 *PMT(B$3/12, 240, B$9)</f>
        <v>9089.70493949128</v>
      </c>
      <c r="D202" s="7" t="n">
        <f aca="false">-1 * IPMT(B$3/12, B202, 240, B$9)</f>
        <v>1719.15979196761</v>
      </c>
      <c r="E202" s="7" t="n">
        <f aca="false">-1 * PPMT(B$3/12, B202, 240, B$9)</f>
        <v>7370.54514752367</v>
      </c>
      <c r="F202" s="7" t="n">
        <f aca="false">F201+D202</f>
        <v>626344.871672232</v>
      </c>
      <c r="G202" s="7" t="n">
        <f aca="false">E202+G201</f>
        <v>1491622.60755722</v>
      </c>
      <c r="H202" s="7" t="n">
        <f aca="false">H201+B$2*B$15/12</f>
        <v>593333.333333333</v>
      </c>
      <c r="I202" s="7" t="n">
        <f aca="false">G202+H202</f>
        <v>2084955.94089055</v>
      </c>
      <c r="J202" s="7" t="n">
        <f aca="false">B$4</f>
        <v>500000</v>
      </c>
      <c r="K202" s="7" t="n">
        <f aca="false">I202+J202</f>
        <v>2584955.94089055</v>
      </c>
      <c r="L202" s="7" t="n">
        <f aca="false">D202</f>
        <v>1719.15979196761</v>
      </c>
      <c r="M202" s="7" t="n">
        <f aca="false">M201*(1+(B$15/12))</f>
        <v>5362.66858194917</v>
      </c>
      <c r="N202" s="7" t="n">
        <f aca="false">M202+L202</f>
        <v>7081.82837391678</v>
      </c>
      <c r="O202" s="7" t="n">
        <f aca="false">O201*(1+(B$15/12))</f>
        <v>16742.5302790474</v>
      </c>
      <c r="P202" s="7" t="n">
        <f aca="false">J202*B$5/12</f>
        <v>833.333333333333</v>
      </c>
      <c r="Q202" s="7" t="n">
        <f aca="false">O202-N202+P202</f>
        <v>10494.035238464</v>
      </c>
      <c r="R202" s="7" t="n">
        <f aca="false">R201+Q202</f>
        <v>1251479.37146786</v>
      </c>
      <c r="S202" s="12" t="n">
        <f aca="false">12*Q202/K202</f>
        <v>0.0487158875203822</v>
      </c>
      <c r="T202" s="7" t="n">
        <f aca="false">M202+C202</f>
        <v>14452.3735214404</v>
      </c>
      <c r="U202" s="7" t="n">
        <f aca="false">O202</f>
        <v>16742.5302790474</v>
      </c>
      <c r="V202" s="13" t="n">
        <f aca="false">U202-T202</f>
        <v>2290.15675760698</v>
      </c>
      <c r="W202" s="13" t="n">
        <f aca="false">W201+V202</f>
        <v>111523.430577307</v>
      </c>
    </row>
    <row r="203" customFormat="false" ht="12.8" hidden="false" customHeight="false" outlineLevel="0" collapsed="false">
      <c r="A203" s="11" t="n">
        <f aca="false">A202+ORG.OPENOFFICE.DAYSINMONTH(A202)</f>
        <v>49706</v>
      </c>
      <c r="B203" s="6" t="n">
        <f aca="false">B202+1</f>
        <v>179</v>
      </c>
      <c r="C203" s="7" t="n">
        <f aca="false">-1 *PMT(B$3/12, 240, B$9)</f>
        <v>9089.70493949128</v>
      </c>
      <c r="D203" s="7" t="n">
        <f aca="false">-1 * IPMT(B$3/12, B203, 240, B$9)</f>
        <v>1694.59130814253</v>
      </c>
      <c r="E203" s="7" t="n">
        <f aca="false">-1 * PPMT(B$3/12, B203, 240, B$9)</f>
        <v>7395.11363134875</v>
      </c>
      <c r="F203" s="7" t="n">
        <f aca="false">F202+D203</f>
        <v>628039.462980374</v>
      </c>
      <c r="G203" s="7" t="n">
        <f aca="false">E203+G202</f>
        <v>1499017.72118857</v>
      </c>
      <c r="H203" s="7" t="n">
        <f aca="false">H202+B$2*B$15/12</f>
        <v>596666.666666666</v>
      </c>
      <c r="I203" s="7" t="n">
        <f aca="false">G203+H203</f>
        <v>2095684.38785523</v>
      </c>
      <c r="J203" s="7" t="n">
        <f aca="false">B$4</f>
        <v>500000</v>
      </c>
      <c r="K203" s="7" t="n">
        <f aca="false">I203+J203</f>
        <v>2595684.38785523</v>
      </c>
      <c r="L203" s="7" t="n">
        <f aca="false">D203</f>
        <v>1694.59130814253</v>
      </c>
      <c r="M203" s="7" t="n">
        <f aca="false">M202*(1+(B$15/12))</f>
        <v>5371.60636291908</v>
      </c>
      <c r="N203" s="7" t="n">
        <f aca="false">M203+L203</f>
        <v>7066.19767106162</v>
      </c>
      <c r="O203" s="7" t="n">
        <f aca="false">O202*(1+(B$15/12))</f>
        <v>16770.4344961792</v>
      </c>
      <c r="P203" s="7" t="n">
        <f aca="false">J203*B$5/12</f>
        <v>833.333333333333</v>
      </c>
      <c r="Q203" s="7" t="n">
        <f aca="false">O203-N203+P203</f>
        <v>10537.5701584509</v>
      </c>
      <c r="R203" s="7" t="n">
        <f aca="false">R202+Q203</f>
        <v>1262016.94162631</v>
      </c>
      <c r="S203" s="12" t="n">
        <f aca="false">12*Q203/K203</f>
        <v>0.0487158001539219</v>
      </c>
      <c r="T203" s="7" t="n">
        <f aca="false">M203+C203</f>
        <v>14461.3113024104</v>
      </c>
      <c r="U203" s="7" t="n">
        <f aca="false">O203</f>
        <v>16770.4344961792</v>
      </c>
      <c r="V203" s="13" t="n">
        <f aca="false">U203-T203</f>
        <v>2309.12319376881</v>
      </c>
      <c r="W203" s="13" t="n">
        <f aca="false">W202+V203</f>
        <v>113832.553771076</v>
      </c>
    </row>
    <row r="204" customFormat="false" ht="12.8" hidden="false" customHeight="false" outlineLevel="0" collapsed="false">
      <c r="A204" s="11" t="n">
        <f aca="false">A203+ORG.OPENOFFICE.DAYSINMONTH(A203)</f>
        <v>49735</v>
      </c>
      <c r="B204" s="6" t="n">
        <f aca="false">B203+1</f>
        <v>180</v>
      </c>
      <c r="C204" s="7" t="n">
        <f aca="false">-1 *PMT(B$3/12, 240, B$9)</f>
        <v>9089.70493949128</v>
      </c>
      <c r="D204" s="7" t="n">
        <f aca="false">-1 * IPMT(B$3/12, B204, 240, B$9)</f>
        <v>1669.94092937137</v>
      </c>
      <c r="E204" s="7" t="n">
        <f aca="false">-1 * PPMT(B$3/12, B204, 240, B$9)</f>
        <v>7419.76401011991</v>
      </c>
      <c r="F204" s="7" t="n">
        <f aca="false">F203+D204</f>
        <v>629709.403909746</v>
      </c>
      <c r="G204" s="7" t="n">
        <f aca="false">E204+G203</f>
        <v>1506437.48519869</v>
      </c>
      <c r="H204" s="7" t="n">
        <f aca="false">H203+B$2*B$15/12</f>
        <v>600000</v>
      </c>
      <c r="I204" s="7" t="n">
        <f aca="false">G204+H204</f>
        <v>2106437.48519869</v>
      </c>
      <c r="J204" s="7" t="n">
        <f aca="false">B$4</f>
        <v>500000</v>
      </c>
      <c r="K204" s="7" t="n">
        <f aca="false">I204+J204</f>
        <v>2606437.48519869</v>
      </c>
      <c r="L204" s="7" t="n">
        <f aca="false">D204</f>
        <v>1669.94092937137</v>
      </c>
      <c r="M204" s="7" t="n">
        <f aca="false">M203*(1+(B$15/12))</f>
        <v>5380.55904019062</v>
      </c>
      <c r="N204" s="7" t="n">
        <f aca="false">M204+L204</f>
        <v>7050.49996956199</v>
      </c>
      <c r="O204" s="7" t="n">
        <f aca="false">O203*(1+(B$15/12))</f>
        <v>16798.3852203395</v>
      </c>
      <c r="P204" s="7" t="n">
        <f aca="false">J204*B$5/12</f>
        <v>833.333333333333</v>
      </c>
      <c r="Q204" s="7" t="n">
        <f aca="false">O204-N204+P204</f>
        <v>10581.2185841108</v>
      </c>
      <c r="R204" s="7" t="n">
        <f aca="false">R203+Q204</f>
        <v>1272598.16021042</v>
      </c>
      <c r="S204" s="12" t="n">
        <f aca="false">12*Q204/K204</f>
        <v>0.048715775356358</v>
      </c>
      <c r="T204" s="7" t="n">
        <f aca="false">M204+C204</f>
        <v>14470.2639796819</v>
      </c>
      <c r="U204" s="7" t="n">
        <f aca="false">O204</f>
        <v>16798.3852203395</v>
      </c>
      <c r="V204" s="13" t="n">
        <f aca="false">U204-T204</f>
        <v>2328.12124065758</v>
      </c>
      <c r="W204" s="13" t="n">
        <f aca="false">W203+V204</f>
        <v>116160.675011733</v>
      </c>
      <c r="X204" s="7" t="n">
        <f aca="false">SUM(V193:V204)</f>
        <v>26690.512186879</v>
      </c>
    </row>
    <row r="205" customFormat="false" ht="12.8" hidden="false" customHeight="false" outlineLevel="0" collapsed="false">
      <c r="A205" s="11" t="n">
        <f aca="false">A204+ORG.OPENOFFICE.DAYSINMONTH(A204)</f>
        <v>49766</v>
      </c>
      <c r="B205" s="6" t="n">
        <f aca="false">B204+1</f>
        <v>181</v>
      </c>
      <c r="C205" s="7" t="n">
        <f aca="false">-1 *PMT(B$3/12, 240, B$9)</f>
        <v>9089.70493949128</v>
      </c>
      <c r="D205" s="7" t="n">
        <f aca="false">-1 * IPMT(B$3/12, B205, 240, B$9)</f>
        <v>1645.20838267097</v>
      </c>
      <c r="E205" s="7" t="n">
        <f aca="false">-1 * PPMT(B$3/12, B205, 240, B$9)</f>
        <v>7444.49655682031</v>
      </c>
      <c r="F205" s="7" t="n">
        <f aca="false">F204+D205</f>
        <v>631354.612292417</v>
      </c>
      <c r="G205" s="7" t="n">
        <f aca="false">E205+G204</f>
        <v>1513881.98175551</v>
      </c>
      <c r="H205" s="7" t="n">
        <f aca="false">H204+B$2*B$15/12</f>
        <v>603333.333333333</v>
      </c>
      <c r="I205" s="7" t="n">
        <f aca="false">G205+H205</f>
        <v>2117215.31508884</v>
      </c>
      <c r="J205" s="7" t="n">
        <f aca="false">B$4</f>
        <v>500000</v>
      </c>
      <c r="K205" s="7" t="n">
        <f aca="false">I205+J205</f>
        <v>2617215.31508884</v>
      </c>
      <c r="L205" s="7" t="n">
        <f aca="false">D205</f>
        <v>1645.20838267097</v>
      </c>
      <c r="M205" s="7" t="n">
        <f aca="false">M204*(1+(B$15/12))</f>
        <v>5389.52663859093</v>
      </c>
      <c r="N205" s="7" t="n">
        <f aca="false">M205+L205</f>
        <v>7034.7350212619</v>
      </c>
      <c r="O205" s="7" t="n">
        <f aca="false">O204*(1+(B$15/12))</f>
        <v>16826.38252904</v>
      </c>
      <c r="P205" s="7" t="n">
        <f aca="false">J205*B$5/12</f>
        <v>833.333333333333</v>
      </c>
      <c r="Q205" s="7" t="n">
        <f aca="false">O205-N205+P205</f>
        <v>10624.9808411115</v>
      </c>
      <c r="R205" s="7" t="n">
        <f aca="false">R204+Q205</f>
        <v>1283223.14105153</v>
      </c>
      <c r="S205" s="12" t="n">
        <f aca="false">12*Q205/K205</f>
        <v>0.0487158123209323</v>
      </c>
      <c r="T205" s="7" t="n">
        <f aca="false">M205+C205</f>
        <v>14479.2315780822</v>
      </c>
      <c r="U205" s="7" t="n">
        <f aca="false">O205</f>
        <v>16826.38252904</v>
      </c>
      <c r="V205" s="13" t="n">
        <f aca="false">U205-T205</f>
        <v>2347.15095095782</v>
      </c>
      <c r="W205" s="13" t="n">
        <f aca="false">W204+V205</f>
        <v>118507.825962691</v>
      </c>
    </row>
    <row r="206" customFormat="false" ht="12.8" hidden="false" customHeight="false" outlineLevel="0" collapsed="false">
      <c r="A206" s="11" t="n">
        <f aca="false">A205+ORG.OPENOFFICE.DAYSINMONTH(A205)</f>
        <v>49796</v>
      </c>
      <c r="B206" s="6" t="n">
        <f aca="false">B205+1</f>
        <v>182</v>
      </c>
      <c r="C206" s="7" t="n">
        <f aca="false">-1 *PMT(B$3/12, 240, B$9)</f>
        <v>9089.70493949128</v>
      </c>
      <c r="D206" s="7" t="n">
        <f aca="false">-1 * IPMT(B$3/12, B206, 240, B$9)</f>
        <v>1620.39339414824</v>
      </c>
      <c r="E206" s="7" t="n">
        <f aca="false">-1 * PPMT(B$3/12, B206, 240, B$9)</f>
        <v>7469.31154534304</v>
      </c>
      <c r="F206" s="7" t="n">
        <f aca="false">F205+D206</f>
        <v>632975.005686565</v>
      </c>
      <c r="G206" s="7" t="n">
        <f aca="false">E206+G205</f>
        <v>1521351.29330085</v>
      </c>
      <c r="H206" s="7" t="n">
        <f aca="false">H205+B$2*B$15/12</f>
        <v>606666.666666666</v>
      </c>
      <c r="I206" s="7" t="n">
        <f aca="false">G206+H206</f>
        <v>2128017.95996752</v>
      </c>
      <c r="J206" s="7" t="n">
        <f aca="false">B$4</f>
        <v>500000</v>
      </c>
      <c r="K206" s="7" t="n">
        <f aca="false">I206+J206</f>
        <v>2628017.95996752</v>
      </c>
      <c r="L206" s="7" t="n">
        <f aca="false">D206</f>
        <v>1620.39339414824</v>
      </c>
      <c r="M206" s="7" t="n">
        <f aca="false">M205*(1+(B$15/12))</f>
        <v>5398.50918298858</v>
      </c>
      <c r="N206" s="7" t="n">
        <f aca="false">M206+L206</f>
        <v>7018.90257713682</v>
      </c>
      <c r="O206" s="7" t="n">
        <f aca="false">O205*(1+(B$15/12))</f>
        <v>16854.4264999218</v>
      </c>
      <c r="P206" s="7" t="n">
        <f aca="false">J206*B$5/12</f>
        <v>833.333333333333</v>
      </c>
      <c r="Q206" s="7" t="n">
        <f aca="false">O206-N206+P206</f>
        <v>10668.8572561183</v>
      </c>
      <c r="R206" s="7" t="n">
        <f aca="false">R205+Q206</f>
        <v>1293891.99830765</v>
      </c>
      <c r="S206" s="12" t="n">
        <f aca="false">12*Q206/K206</f>
        <v>0.0487159102500966</v>
      </c>
      <c r="T206" s="7" t="n">
        <f aca="false">M206+C206</f>
        <v>14488.2141224799</v>
      </c>
      <c r="U206" s="7" t="n">
        <f aca="false">O206</f>
        <v>16854.4264999218</v>
      </c>
      <c r="V206" s="13" t="n">
        <f aca="false">U206-T206</f>
        <v>2366.21237744191</v>
      </c>
      <c r="W206" s="13" t="n">
        <f aca="false">W205+V206</f>
        <v>120874.038340133</v>
      </c>
    </row>
    <row r="207" customFormat="false" ht="12.8" hidden="false" customHeight="false" outlineLevel="0" collapsed="false">
      <c r="A207" s="11" t="n">
        <f aca="false">A206+ORG.OPENOFFICE.DAYSINMONTH(A206)</f>
        <v>49827</v>
      </c>
      <c r="B207" s="6" t="n">
        <f aca="false">B206+1</f>
        <v>183</v>
      </c>
      <c r="C207" s="7" t="n">
        <f aca="false">-1 *PMT(B$3/12, 240, B$9)</f>
        <v>9089.70493949128</v>
      </c>
      <c r="D207" s="7" t="n">
        <f aca="false">-1 * IPMT(B$3/12, B207, 240, B$9)</f>
        <v>1595.49568899709</v>
      </c>
      <c r="E207" s="7" t="n">
        <f aca="false">-1 * PPMT(B$3/12, B207, 240, B$9)</f>
        <v>7494.20925049419</v>
      </c>
      <c r="F207" s="7" t="n">
        <f aca="false">F206+D207</f>
        <v>634570.501375562</v>
      </c>
      <c r="G207" s="7" t="n">
        <f aca="false">E207+G206</f>
        <v>1528845.50255134</v>
      </c>
      <c r="H207" s="7" t="n">
        <f aca="false">H206+B$2*B$15/12</f>
        <v>610000</v>
      </c>
      <c r="I207" s="7" t="n">
        <f aca="false">G207+H207</f>
        <v>2138845.50255134</v>
      </c>
      <c r="J207" s="7" t="n">
        <f aca="false">B$4</f>
        <v>500000</v>
      </c>
      <c r="K207" s="7" t="n">
        <f aca="false">I207+J207</f>
        <v>2638845.50255134</v>
      </c>
      <c r="L207" s="7" t="n">
        <f aca="false">D207</f>
        <v>1595.49568899709</v>
      </c>
      <c r="M207" s="7" t="n">
        <f aca="false">M206*(1+(B$15/12))</f>
        <v>5407.50669829357</v>
      </c>
      <c r="N207" s="7" t="n">
        <f aca="false">M207+L207</f>
        <v>7003.00238729066</v>
      </c>
      <c r="O207" s="7" t="n">
        <f aca="false">O206*(1+(B$15/12))</f>
        <v>16882.517210755</v>
      </c>
      <c r="P207" s="7" t="n">
        <f aca="false">J207*B$5/12</f>
        <v>833.333333333333</v>
      </c>
      <c r="Q207" s="7" t="n">
        <f aca="false">O207-N207+P207</f>
        <v>10712.8481567977</v>
      </c>
      <c r="R207" s="7" t="n">
        <f aca="false">R206+Q207</f>
        <v>1304604.84646445</v>
      </c>
      <c r="S207" s="12" t="n">
        <f aca="false">12*Q207/K207</f>
        <v>0.0487160683553775</v>
      </c>
      <c r="T207" s="7" t="n">
        <f aca="false">M207+C207</f>
        <v>14497.2116377848</v>
      </c>
      <c r="U207" s="7" t="n">
        <f aca="false">O207</f>
        <v>16882.517210755</v>
      </c>
      <c r="V207" s="13" t="n">
        <f aca="false">U207-T207</f>
        <v>2385.30557297013</v>
      </c>
      <c r="W207" s="13" t="n">
        <f aca="false">W206+V207</f>
        <v>123259.343913103</v>
      </c>
    </row>
    <row r="208" customFormat="false" ht="12.8" hidden="false" customHeight="false" outlineLevel="0" collapsed="false">
      <c r="A208" s="11" t="n">
        <f aca="false">A207+ORG.OPENOFFICE.DAYSINMONTH(A207)</f>
        <v>49857</v>
      </c>
      <c r="B208" s="6" t="n">
        <f aca="false">B207+1</f>
        <v>184</v>
      </c>
      <c r="C208" s="7" t="n">
        <f aca="false">-1 *PMT(B$3/12, 240, B$9)</f>
        <v>9089.70493949128</v>
      </c>
      <c r="D208" s="7" t="n">
        <f aca="false">-1 * IPMT(B$3/12, B208, 240, B$9)</f>
        <v>1570.51499149544</v>
      </c>
      <c r="E208" s="7" t="n">
        <f aca="false">-1 * PPMT(B$3/12, B208, 240, B$9)</f>
        <v>7519.18994799584</v>
      </c>
      <c r="F208" s="7" t="n">
        <f aca="false">F207+D208</f>
        <v>636141.016367057</v>
      </c>
      <c r="G208" s="7" t="n">
        <f aca="false">E208+G207</f>
        <v>1536364.69249934</v>
      </c>
      <c r="H208" s="7" t="n">
        <f aca="false">H207+B$2*B$15/12</f>
        <v>613333.333333333</v>
      </c>
      <c r="I208" s="7" t="n">
        <f aca="false">G208+H208</f>
        <v>2149698.02583267</v>
      </c>
      <c r="J208" s="7" t="n">
        <f aca="false">B$4</f>
        <v>500000</v>
      </c>
      <c r="K208" s="7" t="n">
        <f aca="false">I208+J208</f>
        <v>2649698.02583267</v>
      </c>
      <c r="L208" s="7" t="n">
        <f aca="false">D208</f>
        <v>1570.51499149544</v>
      </c>
      <c r="M208" s="7" t="n">
        <f aca="false">M207*(1+(B$15/12))</f>
        <v>5416.51920945739</v>
      </c>
      <c r="N208" s="7" t="n">
        <f aca="false">M208+L208</f>
        <v>6987.03420095283</v>
      </c>
      <c r="O208" s="7" t="n">
        <f aca="false">O207*(1+(B$15/12))</f>
        <v>16910.6547394396</v>
      </c>
      <c r="P208" s="7" t="n">
        <f aca="false">J208*B$5/12</f>
        <v>833.333333333333</v>
      </c>
      <c r="Q208" s="7" t="n">
        <f aca="false">O208-N208+P208</f>
        <v>10756.9538718201</v>
      </c>
      <c r="R208" s="7" t="n">
        <f aca="false">R207+Q208</f>
        <v>1315361.80033627</v>
      </c>
      <c r="S208" s="12" t="n">
        <f aca="false">12*Q208/K208</f>
        <v>0.0487162858572445</v>
      </c>
      <c r="T208" s="7" t="n">
        <f aca="false">M208+C208</f>
        <v>14506.2241489487</v>
      </c>
      <c r="U208" s="7" t="n">
        <f aca="false">O208</f>
        <v>16910.6547394396</v>
      </c>
      <c r="V208" s="13" t="n">
        <f aca="false">U208-T208</f>
        <v>2404.4305904909</v>
      </c>
      <c r="W208" s="13" t="n">
        <f aca="false">W207+V208</f>
        <v>125663.774503594</v>
      </c>
    </row>
    <row r="209" customFormat="false" ht="12.8" hidden="false" customHeight="false" outlineLevel="0" collapsed="false">
      <c r="A209" s="11" t="n">
        <f aca="false">A208+ORG.OPENOFFICE.DAYSINMONTH(A208)</f>
        <v>49888</v>
      </c>
      <c r="B209" s="6" t="n">
        <f aca="false">B208+1</f>
        <v>185</v>
      </c>
      <c r="C209" s="7" t="n">
        <f aca="false">-1 *PMT(B$3/12, 240, B$9)</f>
        <v>9089.70493949128</v>
      </c>
      <c r="D209" s="7" t="n">
        <f aca="false">-1 * IPMT(B$3/12, B209, 240, B$9)</f>
        <v>1545.45102500212</v>
      </c>
      <c r="E209" s="7" t="n">
        <f aca="false">-1 * PPMT(B$3/12, B209, 240, B$9)</f>
        <v>7544.25391448916</v>
      </c>
      <c r="F209" s="7" t="n">
        <f aca="false">F208+D209</f>
        <v>637686.46739206</v>
      </c>
      <c r="G209" s="7" t="n">
        <f aca="false">E209+G208</f>
        <v>1543908.94641383</v>
      </c>
      <c r="H209" s="7" t="n">
        <f aca="false">H208+B$2*B$15/12</f>
        <v>616666.666666667</v>
      </c>
      <c r="I209" s="7" t="n">
        <f aca="false">G209+H209</f>
        <v>2160575.61308049</v>
      </c>
      <c r="J209" s="7" t="n">
        <f aca="false">B$4</f>
        <v>500000</v>
      </c>
      <c r="K209" s="7" t="n">
        <f aca="false">I209+J209</f>
        <v>2660575.61308049</v>
      </c>
      <c r="L209" s="7" t="n">
        <f aca="false">D209</f>
        <v>1545.45102500212</v>
      </c>
      <c r="M209" s="7" t="n">
        <f aca="false">M208*(1+(B$15/12))</f>
        <v>5425.54674147315</v>
      </c>
      <c r="N209" s="7" t="n">
        <f aca="false">M209+L209</f>
        <v>6970.99776647527</v>
      </c>
      <c r="O209" s="7" t="n">
        <f aca="false">O208*(1+(B$15/12))</f>
        <v>16938.8391640053</v>
      </c>
      <c r="P209" s="7" t="n">
        <f aca="false">J209*B$5/12</f>
        <v>833.333333333333</v>
      </c>
      <c r="Q209" s="7" t="n">
        <f aca="false">O209-N209+P209</f>
        <v>10801.1747308634</v>
      </c>
      <c r="R209" s="7" t="n">
        <f aca="false">R208+Q209</f>
        <v>1326162.97506713</v>
      </c>
      <c r="S209" s="12" t="n">
        <f aca="false">12*Q209/K209</f>
        <v>0.0487165619849793</v>
      </c>
      <c r="T209" s="7" t="n">
        <f aca="false">M209+C209</f>
        <v>14515.2516809644</v>
      </c>
      <c r="U209" s="7" t="n">
        <f aca="false">O209</f>
        <v>16938.8391640053</v>
      </c>
      <c r="V209" s="13" t="n">
        <f aca="false">U209-T209</f>
        <v>2423.58748304087</v>
      </c>
      <c r="W209" s="13" t="n">
        <f aca="false">W208+V209</f>
        <v>128087.361986635</v>
      </c>
    </row>
    <row r="210" customFormat="false" ht="12.8" hidden="false" customHeight="false" outlineLevel="0" collapsed="false">
      <c r="A210" s="11" t="n">
        <f aca="false">A209+ORG.OPENOFFICE.DAYSINMONTH(A209)</f>
        <v>49919</v>
      </c>
      <c r="B210" s="6" t="n">
        <f aca="false">B209+1</f>
        <v>186</v>
      </c>
      <c r="C210" s="7" t="n">
        <f aca="false">-1 *PMT(B$3/12, 240, B$9)</f>
        <v>9089.70493949128</v>
      </c>
      <c r="D210" s="7" t="n">
        <f aca="false">-1 * IPMT(B$3/12, B210, 240, B$9)</f>
        <v>1520.30351195383</v>
      </c>
      <c r="E210" s="7" t="n">
        <f aca="false">-1 * PPMT(B$3/12, B210, 240, B$9)</f>
        <v>7569.40142753746</v>
      </c>
      <c r="F210" s="7" t="n">
        <f aca="false">F209+D210</f>
        <v>639206.770904013</v>
      </c>
      <c r="G210" s="7" t="n">
        <f aca="false">E210+G209</f>
        <v>1551478.34784137</v>
      </c>
      <c r="H210" s="7" t="n">
        <f aca="false">H209+B$2*B$15/12</f>
        <v>620000</v>
      </c>
      <c r="I210" s="7" t="n">
        <f aca="false">G210+H210</f>
        <v>2171478.34784137</v>
      </c>
      <c r="J210" s="7" t="n">
        <f aca="false">B$4</f>
        <v>500000</v>
      </c>
      <c r="K210" s="7" t="n">
        <f aca="false">I210+J210</f>
        <v>2671478.34784137</v>
      </c>
      <c r="L210" s="7" t="n">
        <f aca="false">D210</f>
        <v>1520.30351195383</v>
      </c>
      <c r="M210" s="7" t="n">
        <f aca="false">M209*(1+(B$15/12))</f>
        <v>5434.58931937561</v>
      </c>
      <c r="N210" s="7" t="n">
        <f aca="false">M210+L210</f>
        <v>6954.89283132943</v>
      </c>
      <c r="O210" s="7" t="n">
        <f aca="false">O209*(1+(B$15/12))</f>
        <v>16967.070562612</v>
      </c>
      <c r="P210" s="7" t="n">
        <f aca="false">J210*B$5/12</f>
        <v>833.333333333333</v>
      </c>
      <c r="Q210" s="7" t="n">
        <f aca="false">O210-N210+P210</f>
        <v>10845.5110646159</v>
      </c>
      <c r="R210" s="7" t="n">
        <f aca="false">R209+Q210</f>
        <v>1337008.48613174</v>
      </c>
      <c r="S210" s="12" t="n">
        <f aca="false">12*Q210/K210</f>
        <v>0.0487168959765489</v>
      </c>
      <c r="T210" s="7" t="n">
        <f aca="false">M210+C210</f>
        <v>14524.2942588669</v>
      </c>
      <c r="U210" s="7" t="n">
        <f aca="false">O210</f>
        <v>16967.070562612</v>
      </c>
      <c r="V210" s="13" t="n">
        <f aca="false">U210-T210</f>
        <v>2442.77630374509</v>
      </c>
      <c r="W210" s="13" t="n">
        <f aca="false">W209+V210</f>
        <v>130530.13829038</v>
      </c>
    </row>
    <row r="211" customFormat="false" ht="12.8" hidden="false" customHeight="false" outlineLevel="0" collapsed="false">
      <c r="A211" s="11" t="n">
        <f aca="false">A210+ORG.OPENOFFICE.DAYSINMONTH(A210)</f>
        <v>49949</v>
      </c>
      <c r="B211" s="6" t="n">
        <f aca="false">B210+1</f>
        <v>187</v>
      </c>
      <c r="C211" s="7" t="n">
        <f aca="false">-1 *PMT(B$3/12, 240, B$9)</f>
        <v>9089.70493949128</v>
      </c>
      <c r="D211" s="7" t="n">
        <f aca="false">-1 * IPMT(B$3/12, B211, 240, B$9)</f>
        <v>1495.07217386204</v>
      </c>
      <c r="E211" s="7" t="n">
        <f aca="false">-1 * PPMT(B$3/12, B211, 240, B$9)</f>
        <v>7594.63276562925</v>
      </c>
      <c r="F211" s="7" t="n">
        <f aca="false">F210+D211</f>
        <v>640701.843077875</v>
      </c>
      <c r="G211" s="7" t="n">
        <f aca="false">E211+G210</f>
        <v>1559072.980607</v>
      </c>
      <c r="H211" s="7" t="n">
        <f aca="false">H210+B$2*B$15/12</f>
        <v>623333.333333333</v>
      </c>
      <c r="I211" s="7" t="n">
        <f aca="false">G211+H211</f>
        <v>2182406.31394033</v>
      </c>
      <c r="J211" s="7" t="n">
        <f aca="false">B$4</f>
        <v>500000</v>
      </c>
      <c r="K211" s="7" t="n">
        <f aca="false">I211+J211</f>
        <v>2682406.31394033</v>
      </c>
      <c r="L211" s="7" t="n">
        <f aca="false">D211</f>
        <v>1495.07217386204</v>
      </c>
      <c r="M211" s="7" t="n">
        <f aca="false">M210*(1+(B$15/12))</f>
        <v>5443.64696824123</v>
      </c>
      <c r="N211" s="7" t="n">
        <f aca="false">M211+L211</f>
        <v>6938.71914210327</v>
      </c>
      <c r="O211" s="7" t="n">
        <f aca="false">O210*(1+(B$15/12))</f>
        <v>16995.3490135497</v>
      </c>
      <c r="P211" s="7" t="n">
        <f aca="false">J211*B$5/12</f>
        <v>833.333333333333</v>
      </c>
      <c r="Q211" s="7" t="n">
        <f aca="false">O211-N211+P211</f>
        <v>10889.9632047797</v>
      </c>
      <c r="R211" s="7" t="n">
        <f aca="false">R210+Q211</f>
        <v>1347898.44933652</v>
      </c>
      <c r="S211" s="12" t="n">
        <f aca="false">12*Q211/K211</f>
        <v>0.0487172870784794</v>
      </c>
      <c r="T211" s="7" t="n">
        <f aca="false">M211+C211</f>
        <v>14533.3519077325</v>
      </c>
      <c r="U211" s="7" t="n">
        <f aca="false">O211</f>
        <v>16995.3490135497</v>
      </c>
      <c r="V211" s="13" t="n">
        <f aca="false">U211-T211</f>
        <v>2461.99710581715</v>
      </c>
      <c r="W211" s="13" t="n">
        <f aca="false">W210+V211</f>
        <v>132992.135396197</v>
      </c>
    </row>
    <row r="212" customFormat="false" ht="12.8" hidden="false" customHeight="false" outlineLevel="0" collapsed="false">
      <c r="A212" s="11" t="n">
        <f aca="false">A211+ORG.OPENOFFICE.DAYSINMONTH(A211)</f>
        <v>49980</v>
      </c>
      <c r="B212" s="6" t="n">
        <f aca="false">B211+1</f>
        <v>188</v>
      </c>
      <c r="C212" s="7" t="n">
        <f aca="false">-1 *PMT(B$3/12, 240, B$9)</f>
        <v>9089.70493949128</v>
      </c>
      <c r="D212" s="7" t="n">
        <f aca="false">-1 * IPMT(B$3/12, B212, 240, B$9)</f>
        <v>1469.75673130994</v>
      </c>
      <c r="E212" s="7" t="n">
        <f aca="false">-1 * PPMT(B$3/12, B212, 240, B$9)</f>
        <v>7619.94820818134</v>
      </c>
      <c r="F212" s="7" t="n">
        <f aca="false">F211+D212</f>
        <v>642171.599809185</v>
      </c>
      <c r="G212" s="7" t="n">
        <f aca="false">E212+G211</f>
        <v>1566692.92881518</v>
      </c>
      <c r="H212" s="7" t="n">
        <f aca="false">H211+B$2*B$15/12</f>
        <v>626666.666666667</v>
      </c>
      <c r="I212" s="7" t="n">
        <f aca="false">G212+H212</f>
        <v>2193359.59548184</v>
      </c>
      <c r="J212" s="7" t="n">
        <f aca="false">B$4</f>
        <v>500000</v>
      </c>
      <c r="K212" s="7" t="n">
        <f aca="false">I212+J212</f>
        <v>2693359.59548184</v>
      </c>
      <c r="L212" s="7" t="n">
        <f aca="false">D212</f>
        <v>1469.75673130994</v>
      </c>
      <c r="M212" s="7" t="n">
        <f aca="false">M211*(1+(B$15/12))</f>
        <v>5452.7197131883</v>
      </c>
      <c r="N212" s="7" t="n">
        <f aca="false">M212+L212</f>
        <v>6922.47644449824</v>
      </c>
      <c r="O212" s="7" t="n">
        <f aca="false">O211*(1+(B$15/12))</f>
        <v>17023.6745952389</v>
      </c>
      <c r="P212" s="7" t="n">
        <f aca="false">J212*B$5/12</f>
        <v>833.333333333333</v>
      </c>
      <c r="Q212" s="7" t="n">
        <f aca="false">O212-N212+P212</f>
        <v>10934.531484074</v>
      </c>
      <c r="R212" s="7" t="n">
        <f aca="false">R211+Q212</f>
        <v>1358832.9808206</v>
      </c>
      <c r="S212" s="12" t="n">
        <f aca="false">12*Q212/K212</f>
        <v>0.0487177345457333</v>
      </c>
      <c r="T212" s="7" t="n">
        <f aca="false">M212+C212</f>
        <v>14542.4246526796</v>
      </c>
      <c r="U212" s="7" t="n">
        <f aca="false">O212</f>
        <v>17023.6745952389</v>
      </c>
      <c r="V212" s="13" t="n">
        <f aca="false">U212-T212</f>
        <v>2481.24994255933</v>
      </c>
      <c r="W212" s="13" t="n">
        <f aca="false">W211+V212</f>
        <v>135473.385338756</v>
      </c>
    </row>
    <row r="213" customFormat="false" ht="12.8" hidden="false" customHeight="false" outlineLevel="0" collapsed="false">
      <c r="A213" s="11" t="n">
        <f aca="false">A212+ORG.OPENOFFICE.DAYSINMONTH(A212)</f>
        <v>50010</v>
      </c>
      <c r="B213" s="6" t="n">
        <f aca="false">B212+1</f>
        <v>189</v>
      </c>
      <c r="C213" s="7" t="n">
        <f aca="false">-1 *PMT(B$3/12, 240, B$9)</f>
        <v>9089.70493949128</v>
      </c>
      <c r="D213" s="7" t="n">
        <f aca="false">-1 * IPMT(B$3/12, B213, 240, B$9)</f>
        <v>1444.35690394933</v>
      </c>
      <c r="E213" s="7" t="n">
        <f aca="false">-1 * PPMT(B$3/12, B213, 240, B$9)</f>
        <v>7645.34803554195</v>
      </c>
      <c r="F213" s="7" t="n">
        <f aca="false">F212+D213</f>
        <v>643615.956713135</v>
      </c>
      <c r="G213" s="7" t="n">
        <f aca="false">E213+G212</f>
        <v>1574338.27685072</v>
      </c>
      <c r="H213" s="7" t="n">
        <f aca="false">H212+B$2*B$15/12</f>
        <v>630000</v>
      </c>
      <c r="I213" s="7" t="n">
        <f aca="false">G213+H213</f>
        <v>2204338.27685072</v>
      </c>
      <c r="J213" s="7" t="n">
        <f aca="false">B$4</f>
        <v>500000</v>
      </c>
      <c r="K213" s="7" t="n">
        <f aca="false">I213+J213</f>
        <v>2704338.27685072</v>
      </c>
      <c r="L213" s="7" t="n">
        <f aca="false">D213</f>
        <v>1444.35690394933</v>
      </c>
      <c r="M213" s="7" t="n">
        <f aca="false">M212*(1+(B$15/12))</f>
        <v>5461.80757937695</v>
      </c>
      <c r="N213" s="7" t="n">
        <f aca="false">M213+L213</f>
        <v>6906.16448332628</v>
      </c>
      <c r="O213" s="7" t="n">
        <f aca="false">O212*(1+(B$15/12))</f>
        <v>17052.047386231</v>
      </c>
      <c r="P213" s="7" t="n">
        <f aca="false">J213*B$5/12</f>
        <v>833.333333333333</v>
      </c>
      <c r="Q213" s="7" t="n">
        <f aca="false">O213-N213+P213</f>
        <v>10979.216236238</v>
      </c>
      <c r="R213" s="7" t="n">
        <f aca="false">R212+Q213</f>
        <v>1369812.19705684</v>
      </c>
      <c r="S213" s="12" t="n">
        <f aca="false">12*Q213/K213</f>
        <v>0.0487182376415882</v>
      </c>
      <c r="T213" s="7" t="n">
        <f aca="false">M213+C213</f>
        <v>14551.5125188682</v>
      </c>
      <c r="U213" s="7" t="n">
        <f aca="false">O213</f>
        <v>17052.047386231</v>
      </c>
      <c r="V213" s="13" t="n">
        <f aca="false">U213-T213</f>
        <v>2500.53486736275</v>
      </c>
      <c r="W213" s="13" t="n">
        <f aca="false">W212+V213</f>
        <v>137973.920206119</v>
      </c>
    </row>
    <row r="214" customFormat="false" ht="12.8" hidden="false" customHeight="false" outlineLevel="0" collapsed="false">
      <c r="A214" s="11" t="n">
        <f aca="false">A213+ORG.OPENOFFICE.DAYSINMONTH(A213)</f>
        <v>50041</v>
      </c>
      <c r="B214" s="6" t="n">
        <f aca="false">B213+1</f>
        <v>190</v>
      </c>
      <c r="C214" s="7" t="n">
        <f aca="false">-1 *PMT(B$3/12, 240, B$9)</f>
        <v>9089.70493949128</v>
      </c>
      <c r="D214" s="7" t="n">
        <f aca="false">-1 * IPMT(B$3/12, B214, 240, B$9)</f>
        <v>1418.87241049752</v>
      </c>
      <c r="E214" s="7" t="n">
        <f aca="false">-1 * PPMT(B$3/12, B214, 240, B$9)</f>
        <v>7670.83252899376</v>
      </c>
      <c r="F214" s="7" t="n">
        <f aca="false">F213+D214</f>
        <v>645034.829123632</v>
      </c>
      <c r="G214" s="7" t="n">
        <f aca="false">E214+G213</f>
        <v>1582009.10937971</v>
      </c>
      <c r="H214" s="7" t="n">
        <f aca="false">H213+B$2*B$15/12</f>
        <v>633333.333333333</v>
      </c>
      <c r="I214" s="7" t="n">
        <f aca="false">G214+H214</f>
        <v>2215342.44271305</v>
      </c>
      <c r="J214" s="7" t="n">
        <f aca="false">B$4</f>
        <v>500000</v>
      </c>
      <c r="K214" s="7" t="n">
        <f aca="false">I214+J214</f>
        <v>2715342.44271305</v>
      </c>
      <c r="L214" s="7" t="n">
        <f aca="false">D214</f>
        <v>1418.87241049752</v>
      </c>
      <c r="M214" s="7" t="n">
        <f aca="false">M213*(1+(B$15/12))</f>
        <v>5470.91059200924</v>
      </c>
      <c r="N214" s="7" t="n">
        <f aca="false">M214+L214</f>
        <v>6889.78300250677</v>
      </c>
      <c r="O214" s="7" t="n">
        <f aca="false">O213*(1+(B$15/12))</f>
        <v>17080.467465208</v>
      </c>
      <c r="P214" s="7" t="n">
        <f aca="false">J214*B$5/12</f>
        <v>833.333333333333</v>
      </c>
      <c r="Q214" s="7" t="n">
        <f aca="false">O214-N214+P214</f>
        <v>11024.0177960346</v>
      </c>
      <c r="R214" s="7" t="n">
        <f aca="false">R213+Q214</f>
        <v>1380836.21485287</v>
      </c>
      <c r="S214" s="12" t="n">
        <f aca="false">12*Q214/K214</f>
        <v>0.0487187956375178</v>
      </c>
      <c r="T214" s="7" t="n">
        <f aca="false">M214+C214</f>
        <v>14560.6155315005</v>
      </c>
      <c r="U214" s="7" t="n">
        <f aca="false">O214</f>
        <v>17080.467465208</v>
      </c>
      <c r="V214" s="13" t="n">
        <f aca="false">U214-T214</f>
        <v>2519.85193370751</v>
      </c>
      <c r="W214" s="13" t="n">
        <f aca="false">W213+V214</f>
        <v>140493.772139827</v>
      </c>
    </row>
    <row r="215" customFormat="false" ht="12.8" hidden="false" customHeight="false" outlineLevel="0" collapsed="false">
      <c r="A215" s="11" t="n">
        <f aca="false">A214+ORG.OPENOFFICE.DAYSINMONTH(A214)</f>
        <v>50072</v>
      </c>
      <c r="B215" s="6" t="n">
        <f aca="false">B214+1</f>
        <v>191</v>
      </c>
      <c r="C215" s="7" t="n">
        <f aca="false">-1 *PMT(B$3/12, 240, B$9)</f>
        <v>9089.70493949128</v>
      </c>
      <c r="D215" s="7" t="n">
        <f aca="false">-1 * IPMT(B$3/12, B215, 240, B$9)</f>
        <v>1393.30296873421</v>
      </c>
      <c r="E215" s="7" t="n">
        <f aca="false">-1 * PPMT(B$3/12, B215, 240, B$9)</f>
        <v>7696.40197075707</v>
      </c>
      <c r="F215" s="7" t="n">
        <f aca="false">F214+D215</f>
        <v>646428.132092366</v>
      </c>
      <c r="G215" s="7" t="n">
        <f aca="false">E215+G214</f>
        <v>1589705.51135047</v>
      </c>
      <c r="H215" s="7" t="n">
        <f aca="false">H214+B$2*B$15/12</f>
        <v>636666.666666667</v>
      </c>
      <c r="I215" s="7" t="n">
        <f aca="false">G215+H215</f>
        <v>2226372.17801714</v>
      </c>
      <c r="J215" s="7" t="n">
        <f aca="false">B$4</f>
        <v>500000</v>
      </c>
      <c r="K215" s="7" t="n">
        <f aca="false">I215+J215</f>
        <v>2726372.17801714</v>
      </c>
      <c r="L215" s="7" t="n">
        <f aca="false">D215</f>
        <v>1393.30296873421</v>
      </c>
      <c r="M215" s="7" t="n">
        <f aca="false">M214*(1+(B$15/12))</f>
        <v>5480.02877632926</v>
      </c>
      <c r="N215" s="7" t="n">
        <f aca="false">M215+L215</f>
        <v>6873.33174506347</v>
      </c>
      <c r="O215" s="7" t="n">
        <f aca="false">O214*(1+(B$15/12))</f>
        <v>17108.9349109834</v>
      </c>
      <c r="P215" s="7" t="n">
        <f aca="false">J215*B$5/12</f>
        <v>833.333333333333</v>
      </c>
      <c r="Q215" s="7" t="n">
        <f aca="false">O215-N215+P215</f>
        <v>11068.9364992532</v>
      </c>
      <c r="R215" s="7" t="n">
        <f aca="false">R214+Q215</f>
        <v>1391905.15135212</v>
      </c>
      <c r="S215" s="12" t="n">
        <f aca="false">12*Q215/K215</f>
        <v>0.0487194078130752</v>
      </c>
      <c r="T215" s="7" t="n">
        <f aca="false">M215+C215</f>
        <v>14569.7337158205</v>
      </c>
      <c r="U215" s="7" t="n">
        <f aca="false">O215</f>
        <v>17108.9349109834</v>
      </c>
      <c r="V215" s="13" t="n">
        <f aca="false">U215-T215</f>
        <v>2539.20119516284</v>
      </c>
      <c r="W215" s="13" t="n">
        <f aca="false">W214+V215</f>
        <v>143032.973334989</v>
      </c>
    </row>
    <row r="216" customFormat="false" ht="12.8" hidden="false" customHeight="false" outlineLevel="0" collapsed="false">
      <c r="A216" s="11" t="n">
        <f aca="false">A215+ORG.OPENOFFICE.DAYSINMONTH(A215)</f>
        <v>50100</v>
      </c>
      <c r="B216" s="6" t="n">
        <f aca="false">B215+1</f>
        <v>192</v>
      </c>
      <c r="C216" s="7" t="n">
        <f aca="false">-1 *PMT(B$3/12, 240, B$9)</f>
        <v>9089.70493949128</v>
      </c>
      <c r="D216" s="7" t="n">
        <f aca="false">-1 * IPMT(B$3/12, B216, 240, B$9)</f>
        <v>1367.64829549835</v>
      </c>
      <c r="E216" s="7" t="n">
        <f aca="false">-1 * PPMT(B$3/12, B216, 240, B$9)</f>
        <v>7722.05664399293</v>
      </c>
      <c r="F216" s="7" t="n">
        <f aca="false">F215+D216</f>
        <v>647795.780387865</v>
      </c>
      <c r="G216" s="7" t="n">
        <f aca="false">E216+G215</f>
        <v>1597427.56799446</v>
      </c>
      <c r="H216" s="7" t="n">
        <f aca="false">H215+B$2*B$15/12</f>
        <v>640000</v>
      </c>
      <c r="I216" s="7" t="n">
        <f aca="false">G216+H216</f>
        <v>2237427.56799446</v>
      </c>
      <c r="J216" s="7" t="n">
        <f aca="false">B$4</f>
        <v>500000</v>
      </c>
      <c r="K216" s="7" t="n">
        <f aca="false">I216+J216</f>
        <v>2737427.56799446</v>
      </c>
      <c r="L216" s="7" t="n">
        <f aca="false">D216</f>
        <v>1367.64829549835</v>
      </c>
      <c r="M216" s="7" t="n">
        <f aca="false">M215*(1+(B$15/12))</f>
        <v>5489.16215762314</v>
      </c>
      <c r="N216" s="7" t="n">
        <f aca="false">M216+L216</f>
        <v>6856.81045312149</v>
      </c>
      <c r="O216" s="7" t="n">
        <f aca="false">O215*(1+(B$15/12))</f>
        <v>17137.4498025017</v>
      </c>
      <c r="P216" s="7" t="n">
        <f aca="false">J216*B$5/12</f>
        <v>833.333333333333</v>
      </c>
      <c r="Q216" s="7" t="n">
        <f aca="false">O216-N216+P216</f>
        <v>11113.9726827135</v>
      </c>
      <c r="R216" s="7" t="n">
        <f aca="false">R215+Q216</f>
        <v>1403019.12403484</v>
      </c>
      <c r="S216" s="12" t="n">
        <f aca="false">12*Q216/K216</f>
        <v>0.0487200734557781</v>
      </c>
      <c r="T216" s="7" t="n">
        <f aca="false">M216+C216</f>
        <v>14578.8670971144</v>
      </c>
      <c r="U216" s="7" t="n">
        <f aca="false">O216</f>
        <v>17137.4498025017</v>
      </c>
      <c r="V216" s="13" t="n">
        <f aca="false">U216-T216</f>
        <v>2558.58270538726</v>
      </c>
      <c r="W216" s="13" t="n">
        <f aca="false">W215+V216</f>
        <v>145591.556040377</v>
      </c>
      <c r="X216" s="7" t="n">
        <f aca="false">SUM(V205:V216)</f>
        <v>29430.8810286436</v>
      </c>
    </row>
    <row r="217" customFormat="false" ht="12.8" hidden="false" customHeight="false" outlineLevel="0" collapsed="false">
      <c r="A217" s="11" t="n">
        <f aca="false">A216+ORG.OPENOFFICE.DAYSINMONTH(A216)</f>
        <v>50131</v>
      </c>
      <c r="B217" s="6" t="n">
        <f aca="false">B216+1</f>
        <v>193</v>
      </c>
      <c r="C217" s="7" t="n">
        <f aca="false">-1 *PMT(B$3/12, 240, B$9)</f>
        <v>9089.70493949128</v>
      </c>
      <c r="D217" s="7" t="n">
        <f aca="false">-1 * IPMT(B$3/12, B217, 240, B$9)</f>
        <v>1341.90810668504</v>
      </c>
      <c r="E217" s="7" t="n">
        <f aca="false">-1 * PPMT(B$3/12, B217, 240, B$9)</f>
        <v>7747.79683280624</v>
      </c>
      <c r="F217" s="7" t="n">
        <f aca="false">F216+D217</f>
        <v>649137.68849455</v>
      </c>
      <c r="G217" s="7" t="n">
        <f aca="false">E217+G216</f>
        <v>1605175.36482727</v>
      </c>
      <c r="H217" s="7" t="n">
        <f aca="false">H216+B$2*B$15/12</f>
        <v>643333.333333333</v>
      </c>
      <c r="I217" s="7" t="n">
        <f aca="false">G217+H217</f>
        <v>2248508.6981606</v>
      </c>
      <c r="J217" s="7" t="n">
        <f aca="false">B$4</f>
        <v>500000</v>
      </c>
      <c r="K217" s="7" t="n">
        <f aca="false">I217+J217</f>
        <v>2748508.6981606</v>
      </c>
      <c r="L217" s="7" t="n">
        <f aca="false">D217</f>
        <v>1341.90810668504</v>
      </c>
      <c r="M217" s="7" t="n">
        <f aca="false">M216*(1+(B$15/12))</f>
        <v>5498.31076121918</v>
      </c>
      <c r="N217" s="7" t="n">
        <f aca="false">M217+L217</f>
        <v>6840.21886790422</v>
      </c>
      <c r="O217" s="7" t="n">
        <f aca="false">O216*(1+(B$15/12))</f>
        <v>17166.0122188392</v>
      </c>
      <c r="P217" s="7" t="n">
        <f aca="false">J217*B$5/12</f>
        <v>833.333333333333</v>
      </c>
      <c r="Q217" s="7" t="n">
        <f aca="false">O217-N217+P217</f>
        <v>11159.1266842683</v>
      </c>
      <c r="R217" s="7" t="n">
        <f aca="false">R216+Q217</f>
        <v>1414178.25071911</v>
      </c>
      <c r="S217" s="12" t="n">
        <f aca="false">12*Q217/K217</f>
        <v>0.0487207918609959</v>
      </c>
      <c r="T217" s="7" t="n">
        <f aca="false">M217+C217</f>
        <v>14588.0157007105</v>
      </c>
      <c r="U217" s="7" t="n">
        <f aca="false">O217</f>
        <v>17166.0122188392</v>
      </c>
      <c r="V217" s="13" t="n">
        <f aca="false">U217-T217</f>
        <v>2577.99651812873</v>
      </c>
      <c r="W217" s="13" t="n">
        <f aca="false">W216+V217</f>
        <v>148169.552558505</v>
      </c>
    </row>
    <row r="218" customFormat="false" ht="12.8" hidden="false" customHeight="false" outlineLevel="0" collapsed="false">
      <c r="A218" s="11" t="n">
        <f aca="false">A217+ORG.OPENOFFICE.DAYSINMONTH(A217)</f>
        <v>50161</v>
      </c>
      <c r="B218" s="6" t="n">
        <f aca="false">B217+1</f>
        <v>194</v>
      </c>
      <c r="C218" s="7" t="n">
        <f aca="false">-1 *PMT(B$3/12, 240, B$9)</f>
        <v>9089.70493949128</v>
      </c>
      <c r="D218" s="7" t="n">
        <f aca="false">-1 * IPMT(B$3/12, B218, 240, B$9)</f>
        <v>1316.08211724236</v>
      </c>
      <c r="E218" s="7" t="n">
        <f aca="false">-1 * PPMT(B$3/12, B218, 240, B$9)</f>
        <v>7773.62282224893</v>
      </c>
      <c r="F218" s="7" t="n">
        <f aca="false">F217+D218</f>
        <v>650453.770611792</v>
      </c>
      <c r="G218" s="7" t="n">
        <f aca="false">E218+G217</f>
        <v>1612948.98764952</v>
      </c>
      <c r="H218" s="7" t="n">
        <f aca="false">H217+B$2*B$15/12</f>
        <v>646666.666666667</v>
      </c>
      <c r="I218" s="7" t="n">
        <f aca="false">G218+H218</f>
        <v>2259615.65431618</v>
      </c>
      <c r="J218" s="7" t="n">
        <f aca="false">B$4</f>
        <v>500000</v>
      </c>
      <c r="K218" s="7" t="n">
        <f aca="false">I218+J218</f>
        <v>2759615.65431618</v>
      </c>
      <c r="L218" s="7" t="n">
        <f aca="false">D218</f>
        <v>1316.08211724236</v>
      </c>
      <c r="M218" s="7" t="n">
        <f aca="false">M217*(1+(B$15/12))</f>
        <v>5507.47461248788</v>
      </c>
      <c r="N218" s="7" t="n">
        <f aca="false">M218+L218</f>
        <v>6823.55672973023</v>
      </c>
      <c r="O218" s="7" t="n">
        <f aca="false">O217*(1+(B$15/12))</f>
        <v>17194.6222392039</v>
      </c>
      <c r="P218" s="7" t="n">
        <f aca="false">J218*B$5/12</f>
        <v>833.333333333333</v>
      </c>
      <c r="Q218" s="7" t="n">
        <f aca="false">O218-N218+P218</f>
        <v>11204.398842807</v>
      </c>
      <c r="R218" s="7" t="n">
        <f aca="false">R217+Q218</f>
        <v>1425382.64956191</v>
      </c>
      <c r="S218" s="12" t="n">
        <f aca="false">12*Q218/K218</f>
        <v>0.0487215623318389</v>
      </c>
      <c r="T218" s="7" t="n">
        <f aca="false">M218+C218</f>
        <v>14597.1795519792</v>
      </c>
      <c r="U218" s="7" t="n">
        <f aca="false">O218</f>
        <v>17194.6222392039</v>
      </c>
      <c r="V218" s="13" t="n">
        <f aca="false">U218-T218</f>
        <v>2597.44268722476</v>
      </c>
      <c r="W218" s="13" t="n">
        <f aca="false">W217+V218</f>
        <v>150766.99524573</v>
      </c>
    </row>
    <row r="219" customFormat="false" ht="12.8" hidden="false" customHeight="false" outlineLevel="0" collapsed="false">
      <c r="A219" s="11" t="n">
        <f aca="false">A218+ORG.OPENOFFICE.DAYSINMONTH(A218)</f>
        <v>50192</v>
      </c>
      <c r="B219" s="6" t="n">
        <f aca="false">B218+1</f>
        <v>195</v>
      </c>
      <c r="C219" s="7" t="n">
        <f aca="false">-1 *PMT(B$3/12, 240, B$9)</f>
        <v>9089.70493949128</v>
      </c>
      <c r="D219" s="7" t="n">
        <f aca="false">-1 * IPMT(B$3/12, B219, 240, B$9)</f>
        <v>1290.17004116819</v>
      </c>
      <c r="E219" s="7" t="n">
        <f aca="false">-1 * PPMT(B$3/12, B219, 240, B$9)</f>
        <v>7799.53489832309</v>
      </c>
      <c r="F219" s="7" t="n">
        <f aca="false">F218+D219</f>
        <v>651743.94065296</v>
      </c>
      <c r="G219" s="7" t="n">
        <f aca="false">E219+G218</f>
        <v>1620748.52254784</v>
      </c>
      <c r="H219" s="7" t="n">
        <f aca="false">H218+B$2*B$15/12</f>
        <v>650000</v>
      </c>
      <c r="I219" s="7" t="n">
        <f aca="false">G219+H219</f>
        <v>2270748.52254784</v>
      </c>
      <c r="J219" s="7" t="n">
        <f aca="false">B$4</f>
        <v>500000</v>
      </c>
      <c r="K219" s="7" t="n">
        <f aca="false">I219+J219</f>
        <v>2770748.52254784</v>
      </c>
      <c r="L219" s="7" t="n">
        <f aca="false">D219</f>
        <v>1290.17004116819</v>
      </c>
      <c r="M219" s="7" t="n">
        <f aca="false">M218*(1+(B$15/12))</f>
        <v>5516.65373684202</v>
      </c>
      <c r="N219" s="7" t="n">
        <f aca="false">M219+L219</f>
        <v>6806.82377801022</v>
      </c>
      <c r="O219" s="7" t="n">
        <f aca="false">O218*(1+(B$15/12))</f>
        <v>17223.2799429359</v>
      </c>
      <c r="P219" s="7" t="n">
        <f aca="false">J219*B$5/12</f>
        <v>833.333333333333</v>
      </c>
      <c r="Q219" s="7" t="n">
        <f aca="false">O219-N219+P219</f>
        <v>11249.789498259</v>
      </c>
      <c r="R219" s="7" t="n">
        <f aca="false">R218+Q219</f>
        <v>1436632.43906017</v>
      </c>
      <c r="S219" s="12" t="n">
        <f aca="false">12*Q219/K219</f>
        <v>0.0487223841790491</v>
      </c>
      <c r="T219" s="7" t="n">
        <f aca="false">M219+C219</f>
        <v>14606.3586763333</v>
      </c>
      <c r="U219" s="7" t="n">
        <f aca="false">O219</f>
        <v>17223.2799429359</v>
      </c>
      <c r="V219" s="13" t="n">
        <f aca="false">U219-T219</f>
        <v>2616.92126660262</v>
      </c>
      <c r="W219" s="13" t="n">
        <f aca="false">W218+V219</f>
        <v>153383.916512333</v>
      </c>
    </row>
    <row r="220" customFormat="false" ht="12.8" hidden="false" customHeight="false" outlineLevel="0" collapsed="false">
      <c r="A220" s="11" t="n">
        <f aca="false">A219+ORG.OPENOFFICE.DAYSINMONTH(A219)</f>
        <v>50222</v>
      </c>
      <c r="B220" s="6" t="n">
        <f aca="false">B219+1</f>
        <v>196</v>
      </c>
      <c r="C220" s="7" t="n">
        <f aca="false">-1 *PMT(B$3/12, 240, B$9)</f>
        <v>9089.70493949128</v>
      </c>
      <c r="D220" s="7" t="n">
        <f aca="false">-1 * IPMT(B$3/12, B220, 240, B$9)</f>
        <v>1264.17159150711</v>
      </c>
      <c r="E220" s="7" t="n">
        <f aca="false">-1 * PPMT(B$3/12, B220, 240, B$9)</f>
        <v>7825.53334798417</v>
      </c>
      <c r="F220" s="7" t="n">
        <f aca="false">F219+D220</f>
        <v>653008.112244467</v>
      </c>
      <c r="G220" s="7" t="n">
        <f aca="false">E220+G219</f>
        <v>1628574.05589582</v>
      </c>
      <c r="H220" s="7" t="n">
        <f aca="false">H219+B$2*B$15/12</f>
        <v>653333.333333334</v>
      </c>
      <c r="I220" s="7" t="n">
        <f aca="false">G220+H220</f>
        <v>2281907.38922916</v>
      </c>
      <c r="J220" s="7" t="n">
        <f aca="false">B$4</f>
        <v>500000</v>
      </c>
      <c r="K220" s="7" t="n">
        <f aca="false">I220+J220</f>
        <v>2781907.38922916</v>
      </c>
      <c r="L220" s="7" t="n">
        <f aca="false">D220</f>
        <v>1264.17159150711</v>
      </c>
      <c r="M220" s="7" t="n">
        <f aca="false">M219*(1+(B$15/12))</f>
        <v>5525.84815973676</v>
      </c>
      <c r="N220" s="7" t="n">
        <f aca="false">M220+L220</f>
        <v>6790.01975124388</v>
      </c>
      <c r="O220" s="7" t="n">
        <f aca="false">O219*(1+(B$15/12))</f>
        <v>17251.9854095075</v>
      </c>
      <c r="P220" s="7" t="n">
        <f aca="false">J220*B$5/12</f>
        <v>833.333333333333</v>
      </c>
      <c r="Q220" s="7" t="n">
        <f aca="false">O220-N220+P220</f>
        <v>11295.2989915969</v>
      </c>
      <c r="R220" s="7" t="n">
        <f aca="false">R219+Q220</f>
        <v>1447927.73805177</v>
      </c>
      <c r="S220" s="12" t="n">
        <f aca="false">12*Q220/K220</f>
        <v>0.0487232567208937</v>
      </c>
      <c r="T220" s="7" t="n">
        <f aca="false">M220+C220</f>
        <v>14615.553099228</v>
      </c>
      <c r="U220" s="7" t="n">
        <f aca="false">O220</f>
        <v>17251.9854095075</v>
      </c>
      <c r="V220" s="13" t="n">
        <f aca="false">U220-T220</f>
        <v>2636.43231027945</v>
      </c>
      <c r="W220" s="13" t="n">
        <f aca="false">W219+V220</f>
        <v>156020.348822612</v>
      </c>
    </row>
    <row r="221" customFormat="false" ht="12.8" hidden="false" customHeight="false" outlineLevel="0" collapsed="false">
      <c r="A221" s="11" t="n">
        <f aca="false">A220+ORG.OPENOFFICE.DAYSINMONTH(A220)</f>
        <v>50253</v>
      </c>
      <c r="B221" s="6" t="n">
        <f aca="false">B220+1</f>
        <v>197</v>
      </c>
      <c r="C221" s="7" t="n">
        <f aca="false">-1 *PMT(B$3/12, 240, B$9)</f>
        <v>9089.70493949128</v>
      </c>
      <c r="D221" s="7" t="n">
        <f aca="false">-1 * IPMT(B$3/12, B221, 240, B$9)</f>
        <v>1238.08648034717</v>
      </c>
      <c r="E221" s="7" t="n">
        <f aca="false">-1 * PPMT(B$3/12, B221, 240, B$9)</f>
        <v>7851.61845914411</v>
      </c>
      <c r="F221" s="7" t="n">
        <f aca="false">F220+D221</f>
        <v>654246.198724815</v>
      </c>
      <c r="G221" s="7" t="n">
        <f aca="false">E221+G220</f>
        <v>1636425.67435497</v>
      </c>
      <c r="H221" s="7" t="n">
        <f aca="false">H220+B$2*B$15/12</f>
        <v>656666.666666667</v>
      </c>
      <c r="I221" s="7" t="n">
        <f aca="false">G221+H221</f>
        <v>2293092.34102164</v>
      </c>
      <c r="J221" s="7" t="n">
        <f aca="false">B$4</f>
        <v>500000</v>
      </c>
      <c r="K221" s="7" t="n">
        <f aca="false">I221+J221</f>
        <v>2793092.34102164</v>
      </c>
      <c r="L221" s="7" t="n">
        <f aca="false">D221</f>
        <v>1238.08648034717</v>
      </c>
      <c r="M221" s="7" t="n">
        <f aca="false">M220*(1+(B$15/12))</f>
        <v>5535.05790666966</v>
      </c>
      <c r="N221" s="7" t="n">
        <f aca="false">M221+L221</f>
        <v>6773.14438701682</v>
      </c>
      <c r="O221" s="7" t="n">
        <f aca="false">O220*(1+(B$15/12))</f>
        <v>17280.7387185233</v>
      </c>
      <c r="P221" s="7" t="n">
        <f aca="false">J221*B$5/12</f>
        <v>833.333333333333</v>
      </c>
      <c r="Q221" s="7" t="n">
        <f aca="false">O221-N221+P221</f>
        <v>11340.9276648398</v>
      </c>
      <c r="R221" s="7" t="n">
        <f aca="false">R220+Q221</f>
        <v>1459268.66571661</v>
      </c>
      <c r="S221" s="12" t="n">
        <f aca="false">12*Q221/K221</f>
        <v>0.0487241792830594</v>
      </c>
      <c r="T221" s="7" t="n">
        <f aca="false">M221+C221</f>
        <v>14624.7628461609</v>
      </c>
      <c r="U221" s="7" t="n">
        <f aca="false">O221</f>
        <v>17280.7387185233</v>
      </c>
      <c r="V221" s="13" t="n">
        <f aca="false">U221-T221</f>
        <v>2655.9758723624</v>
      </c>
      <c r="W221" s="13" t="n">
        <f aca="false">W220+V221</f>
        <v>158676.324694975</v>
      </c>
    </row>
    <row r="222" customFormat="false" ht="12.8" hidden="false" customHeight="false" outlineLevel="0" collapsed="false">
      <c r="A222" s="11" t="n">
        <f aca="false">A221+ORG.OPENOFFICE.DAYSINMONTH(A221)</f>
        <v>50284</v>
      </c>
      <c r="B222" s="6" t="n">
        <f aca="false">B221+1</f>
        <v>198</v>
      </c>
      <c r="C222" s="7" t="n">
        <f aca="false">-1 *PMT(B$3/12, 240, B$9)</f>
        <v>9089.70493949128</v>
      </c>
      <c r="D222" s="7" t="n">
        <f aca="false">-1 * IPMT(B$3/12, B222, 240, B$9)</f>
        <v>1211.91441881668</v>
      </c>
      <c r="E222" s="7" t="n">
        <f aca="false">-1 * PPMT(B$3/12, B222, 240, B$9)</f>
        <v>7877.7905206746</v>
      </c>
      <c r="F222" s="7" t="n">
        <f aca="false">F221+D222</f>
        <v>655458.113143631</v>
      </c>
      <c r="G222" s="7" t="n">
        <f aca="false">E222+G221</f>
        <v>1644303.46487564</v>
      </c>
      <c r="H222" s="7" t="n">
        <f aca="false">H221+B$2*B$15/12</f>
        <v>660000</v>
      </c>
      <c r="I222" s="7" t="n">
        <f aca="false">G222+H222</f>
        <v>2304303.46487564</v>
      </c>
      <c r="J222" s="7" t="n">
        <f aca="false">B$4</f>
        <v>500000</v>
      </c>
      <c r="K222" s="7" t="n">
        <f aca="false">I222+J222</f>
        <v>2804303.46487564</v>
      </c>
      <c r="L222" s="7" t="n">
        <f aca="false">D222</f>
        <v>1211.91441881668</v>
      </c>
      <c r="M222" s="7" t="n">
        <f aca="false">M221*(1+(B$15/12))</f>
        <v>5544.28300318077</v>
      </c>
      <c r="N222" s="7" t="n">
        <f aca="false">M222+L222</f>
        <v>6756.19742199746</v>
      </c>
      <c r="O222" s="7" t="n">
        <f aca="false">O221*(1+(B$15/12))</f>
        <v>17309.5399497209</v>
      </c>
      <c r="P222" s="7" t="n">
        <f aca="false">J222*B$5/12</f>
        <v>833.333333333333</v>
      </c>
      <c r="Q222" s="7" t="n">
        <f aca="false">O222-N222+P222</f>
        <v>11386.6758610568</v>
      </c>
      <c r="R222" s="7" t="n">
        <f aca="false">R221+Q222</f>
        <v>1470655.34157767</v>
      </c>
      <c r="S222" s="12" t="n">
        <f aca="false">12*Q222/K222</f>
        <v>0.0487251511985492</v>
      </c>
      <c r="T222" s="7" t="n">
        <f aca="false">M222+C222</f>
        <v>14633.9879426721</v>
      </c>
      <c r="U222" s="7" t="n">
        <f aca="false">O222</f>
        <v>17309.5399497209</v>
      </c>
      <c r="V222" s="13" t="n">
        <f aca="false">U222-T222</f>
        <v>2675.55200704882</v>
      </c>
      <c r="W222" s="13" t="n">
        <f aca="false">W221+V222</f>
        <v>161351.876702024</v>
      </c>
    </row>
    <row r="223" customFormat="false" ht="12.8" hidden="false" customHeight="false" outlineLevel="0" collapsed="false">
      <c r="A223" s="11" t="n">
        <f aca="false">A222+ORG.OPENOFFICE.DAYSINMONTH(A222)</f>
        <v>50314</v>
      </c>
      <c r="B223" s="6" t="n">
        <f aca="false">B222+1</f>
        <v>199</v>
      </c>
      <c r="C223" s="7" t="n">
        <f aca="false">-1 *PMT(B$3/12, 240, B$9)</f>
        <v>9089.70493949128</v>
      </c>
      <c r="D223" s="7" t="n">
        <f aca="false">-1 * IPMT(B$3/12, B223, 240, B$9)</f>
        <v>1185.6551170811</v>
      </c>
      <c r="E223" s="7" t="n">
        <f aca="false">-1 * PPMT(B$3/12, B223, 240, B$9)</f>
        <v>7904.04982241018</v>
      </c>
      <c r="F223" s="7" t="n">
        <f aca="false">F222+D223</f>
        <v>656643.768260712</v>
      </c>
      <c r="G223" s="7" t="n">
        <f aca="false">E223+G222</f>
        <v>1652207.51469805</v>
      </c>
      <c r="H223" s="7" t="n">
        <f aca="false">H222+B$2*B$15/12</f>
        <v>663333.333333334</v>
      </c>
      <c r="I223" s="7" t="n">
        <f aca="false">G223+H223</f>
        <v>2315540.84803139</v>
      </c>
      <c r="J223" s="7" t="n">
        <f aca="false">B$4</f>
        <v>500000</v>
      </c>
      <c r="K223" s="7" t="n">
        <f aca="false">I223+J223</f>
        <v>2815540.84803139</v>
      </c>
      <c r="L223" s="7" t="n">
        <f aca="false">D223</f>
        <v>1185.6551170811</v>
      </c>
      <c r="M223" s="7" t="n">
        <f aca="false">M222*(1+(B$15/12))</f>
        <v>5553.52347485274</v>
      </c>
      <c r="N223" s="7" t="n">
        <f aca="false">M223+L223</f>
        <v>6739.17859193384</v>
      </c>
      <c r="O223" s="7" t="n">
        <f aca="false">O222*(1+(B$15/12))</f>
        <v>17338.3891829704</v>
      </c>
      <c r="P223" s="7" t="n">
        <f aca="false">J223*B$5/12</f>
        <v>833.333333333333</v>
      </c>
      <c r="Q223" s="7" t="n">
        <f aca="false">O223-N223+P223</f>
        <v>11432.5439243699</v>
      </c>
      <c r="R223" s="7" t="n">
        <f aca="false">R222+Q223</f>
        <v>1482087.88550204</v>
      </c>
      <c r="S223" s="12" t="n">
        <f aca="false">12*Q223/K223</f>
        <v>0.0487261718075807</v>
      </c>
      <c r="T223" s="7" t="n">
        <f aca="false">M223+C223</f>
        <v>14643.228414344</v>
      </c>
      <c r="U223" s="7" t="n">
        <f aca="false">O223</f>
        <v>17338.3891829704</v>
      </c>
      <c r="V223" s="13" t="n">
        <f aca="false">U223-T223</f>
        <v>2695.16076862639</v>
      </c>
      <c r="W223" s="13" t="n">
        <f aca="false">W222+V223</f>
        <v>164047.03747065</v>
      </c>
    </row>
    <row r="224" customFormat="false" ht="12.8" hidden="false" customHeight="false" outlineLevel="0" collapsed="false">
      <c r="A224" s="11" t="n">
        <f aca="false">A223+ORG.OPENOFFICE.DAYSINMONTH(A223)</f>
        <v>50345</v>
      </c>
      <c r="B224" s="6" t="n">
        <f aca="false">B223+1</f>
        <v>200</v>
      </c>
      <c r="C224" s="7" t="n">
        <f aca="false">-1 *PMT(B$3/12, 240, B$9)</f>
        <v>9089.70493949128</v>
      </c>
      <c r="D224" s="7" t="n">
        <f aca="false">-1 * IPMT(B$3/12, B224, 240, B$9)</f>
        <v>1159.30828433974</v>
      </c>
      <c r="E224" s="7" t="n">
        <f aca="false">-1 * PPMT(B$3/12, B224, 240, B$9)</f>
        <v>7930.39665515155</v>
      </c>
      <c r="F224" s="7" t="n">
        <f aca="false">F223+D224</f>
        <v>657803.076545052</v>
      </c>
      <c r="G224" s="7" t="n">
        <f aca="false">E224+G223</f>
        <v>1660137.9113532</v>
      </c>
      <c r="H224" s="7" t="n">
        <f aca="false">H223+B$2*B$15/12</f>
        <v>666666.666666667</v>
      </c>
      <c r="I224" s="7" t="n">
        <f aca="false">G224+H224</f>
        <v>2326804.57801987</v>
      </c>
      <c r="J224" s="7" t="n">
        <f aca="false">B$4</f>
        <v>500000</v>
      </c>
      <c r="K224" s="7" t="n">
        <f aca="false">I224+J224</f>
        <v>2826804.57801987</v>
      </c>
      <c r="L224" s="7" t="n">
        <f aca="false">D224</f>
        <v>1159.30828433974</v>
      </c>
      <c r="M224" s="7" t="n">
        <f aca="false">M223*(1+(B$15/12))</f>
        <v>5562.77934731083</v>
      </c>
      <c r="N224" s="7" t="n">
        <f aca="false">M224+L224</f>
        <v>6722.08763165056</v>
      </c>
      <c r="O224" s="7" t="n">
        <f aca="false">O223*(1+(B$15/12))</f>
        <v>17367.2864982754</v>
      </c>
      <c r="P224" s="7" t="n">
        <f aca="false">J224*B$5/12</f>
        <v>833.333333333333</v>
      </c>
      <c r="Q224" s="7" t="n">
        <f aca="false">O224-N224+P224</f>
        <v>11478.5321999581</v>
      </c>
      <c r="R224" s="7" t="n">
        <f aca="false">R223+Q224</f>
        <v>1493566.41770199</v>
      </c>
      <c r="S224" s="12" t="n">
        <f aca="false">12*Q224/K224</f>
        <v>0.0487272404574864</v>
      </c>
      <c r="T224" s="7" t="n">
        <f aca="false">M224+C224</f>
        <v>14652.4842868021</v>
      </c>
      <c r="U224" s="7" t="n">
        <f aca="false">O224</f>
        <v>17367.2864982754</v>
      </c>
      <c r="V224" s="13" t="n">
        <f aca="false">U224-T224</f>
        <v>2714.80221147325</v>
      </c>
      <c r="W224" s="13" t="n">
        <f aca="false">W223+V224</f>
        <v>166761.839682123</v>
      </c>
    </row>
    <row r="225" customFormat="false" ht="12.8" hidden="false" customHeight="false" outlineLevel="0" collapsed="false">
      <c r="A225" s="11" t="n">
        <f aca="false">A224+ORG.OPENOFFICE.DAYSINMONTH(A224)</f>
        <v>50375</v>
      </c>
      <c r="B225" s="6" t="n">
        <f aca="false">B224+1</f>
        <v>201</v>
      </c>
      <c r="C225" s="7" t="n">
        <f aca="false">-1 *PMT(B$3/12, 240, B$9)</f>
        <v>9089.70493949128</v>
      </c>
      <c r="D225" s="7" t="n">
        <f aca="false">-1 * IPMT(B$3/12, B225, 240, B$9)</f>
        <v>1132.87362882256</v>
      </c>
      <c r="E225" s="7" t="n">
        <f aca="false">-1 * PPMT(B$3/12, B225, 240, B$9)</f>
        <v>7956.83131066872</v>
      </c>
      <c r="F225" s="7" t="n">
        <f aca="false">F224+D225</f>
        <v>658935.950173875</v>
      </c>
      <c r="G225" s="7" t="n">
        <f aca="false">E225+G224</f>
        <v>1668094.74266387</v>
      </c>
      <c r="H225" s="7" t="n">
        <f aca="false">H224+B$2*B$15/12</f>
        <v>670000</v>
      </c>
      <c r="I225" s="7" t="n">
        <f aca="false">G225+H225</f>
        <v>2338094.74266387</v>
      </c>
      <c r="J225" s="7" t="n">
        <f aca="false">B$4</f>
        <v>500000</v>
      </c>
      <c r="K225" s="7" t="n">
        <f aca="false">I225+J225</f>
        <v>2838094.74266387</v>
      </c>
      <c r="L225" s="7" t="n">
        <f aca="false">D225</f>
        <v>1132.87362882256</v>
      </c>
      <c r="M225" s="7" t="n">
        <f aca="false">M224*(1+(B$15/12))</f>
        <v>5572.05064622301</v>
      </c>
      <c r="N225" s="7" t="n">
        <f aca="false">M225+L225</f>
        <v>6704.92427504558</v>
      </c>
      <c r="O225" s="7" t="n">
        <f aca="false">O224*(1+(B$15/12))</f>
        <v>17396.2319757725</v>
      </c>
      <c r="P225" s="7" t="n">
        <f aca="false">J225*B$5/12</f>
        <v>833.333333333333</v>
      </c>
      <c r="Q225" s="7" t="n">
        <f aca="false">O225-N225+P225</f>
        <v>11524.6410340602</v>
      </c>
      <c r="R225" s="7" t="n">
        <f aca="false">R224+Q225</f>
        <v>1505091.05873605</v>
      </c>
      <c r="S225" s="12" t="n">
        <f aca="false">12*Q225/K225</f>
        <v>0.0487283565026151</v>
      </c>
      <c r="T225" s="7" t="n">
        <f aca="false">M225+C225</f>
        <v>14661.7555857143</v>
      </c>
      <c r="U225" s="7" t="n">
        <f aca="false">O225</f>
        <v>17396.2319757725</v>
      </c>
      <c r="V225" s="13" t="n">
        <f aca="false">U225-T225</f>
        <v>2734.4763900582</v>
      </c>
      <c r="W225" s="13" t="n">
        <f aca="false">W224+V225</f>
        <v>169496.316072181</v>
      </c>
    </row>
    <row r="226" customFormat="false" ht="12.8" hidden="false" customHeight="false" outlineLevel="0" collapsed="false">
      <c r="A226" s="11" t="n">
        <f aca="false">A225+ORG.OPENOFFICE.DAYSINMONTH(A225)</f>
        <v>50406</v>
      </c>
      <c r="B226" s="6" t="n">
        <f aca="false">B225+1</f>
        <v>202</v>
      </c>
      <c r="C226" s="7" t="n">
        <f aca="false">-1 *PMT(B$3/12, 240, B$9)</f>
        <v>9089.70493949128</v>
      </c>
      <c r="D226" s="7" t="n">
        <f aca="false">-1 * IPMT(B$3/12, B226, 240, B$9)</f>
        <v>1106.350857787</v>
      </c>
      <c r="E226" s="7" t="n">
        <f aca="false">-1 * PPMT(B$3/12, B226, 240, B$9)</f>
        <v>7983.35408170428</v>
      </c>
      <c r="F226" s="7" t="n">
        <f aca="false">F225+D226</f>
        <v>660042.301031662</v>
      </c>
      <c r="G226" s="7" t="n">
        <f aca="false">E226+G225</f>
        <v>1676078.09674558</v>
      </c>
      <c r="H226" s="7" t="n">
        <f aca="false">H225+B$2*B$15/12</f>
        <v>673333.333333334</v>
      </c>
      <c r="I226" s="7" t="n">
        <f aca="false">G226+H226</f>
        <v>2349411.43007891</v>
      </c>
      <c r="J226" s="7" t="n">
        <f aca="false">B$4</f>
        <v>500000</v>
      </c>
      <c r="K226" s="7" t="n">
        <f aca="false">I226+J226</f>
        <v>2849411.43007891</v>
      </c>
      <c r="L226" s="7" t="n">
        <f aca="false">D226</f>
        <v>1106.350857787</v>
      </c>
      <c r="M226" s="7" t="n">
        <f aca="false">M225*(1+(B$15/12))</f>
        <v>5581.33739730005</v>
      </c>
      <c r="N226" s="7" t="n">
        <f aca="false">M226+L226</f>
        <v>6687.68825508705</v>
      </c>
      <c r="O226" s="7" t="n">
        <f aca="false">O225*(1+(B$15/12))</f>
        <v>17425.2256957321</v>
      </c>
      <c r="P226" s="7" t="n">
        <f aca="false">J226*B$5/12</f>
        <v>833.333333333333</v>
      </c>
      <c r="Q226" s="7" t="n">
        <f aca="false">O226-N226+P226</f>
        <v>11570.8707739784</v>
      </c>
      <c r="R226" s="7" t="n">
        <f aca="false">R225+Q226</f>
        <v>1516661.92951003</v>
      </c>
      <c r="S226" s="12" t="n">
        <f aca="false">12*Q226/K226</f>
        <v>0.0487295193042359</v>
      </c>
      <c r="T226" s="7" t="n">
        <f aca="false">M226+C226</f>
        <v>14671.0423367913</v>
      </c>
      <c r="U226" s="7" t="n">
        <f aca="false">O226</f>
        <v>17425.2256957321</v>
      </c>
      <c r="V226" s="13" t="n">
        <f aca="false">U226-T226</f>
        <v>2754.18335894078</v>
      </c>
      <c r="W226" s="13" t="n">
        <f aca="false">W225+V226</f>
        <v>172250.499431122</v>
      </c>
    </row>
    <row r="227" customFormat="false" ht="12.8" hidden="false" customHeight="false" outlineLevel="0" collapsed="false">
      <c r="A227" s="11" t="n">
        <f aca="false">A226+ORG.OPENOFFICE.DAYSINMONTH(A226)</f>
        <v>50437</v>
      </c>
      <c r="B227" s="6" t="n">
        <f aca="false">B226+1</f>
        <v>203</v>
      </c>
      <c r="C227" s="7" t="n">
        <f aca="false">-1 *PMT(B$3/12, 240, B$9)</f>
        <v>9089.70493949128</v>
      </c>
      <c r="D227" s="7" t="n">
        <f aca="false">-1 * IPMT(B$3/12, B227, 240, B$9)</f>
        <v>1079.73967751465</v>
      </c>
      <c r="E227" s="7" t="n">
        <f aca="false">-1 * PPMT(B$3/12, B227, 240, B$9)</f>
        <v>8009.96526197663</v>
      </c>
      <c r="F227" s="7" t="n">
        <f aca="false">F226+D227</f>
        <v>661122.040709176</v>
      </c>
      <c r="G227" s="7" t="n">
        <f aca="false">E227+G226</f>
        <v>1684088.06200755</v>
      </c>
      <c r="H227" s="7" t="n">
        <f aca="false">H226+B$2*B$15/12</f>
        <v>676666.666666667</v>
      </c>
      <c r="I227" s="7" t="n">
        <f aca="false">G227+H227</f>
        <v>2360754.72867422</v>
      </c>
      <c r="J227" s="7" t="n">
        <f aca="false">B$4</f>
        <v>500000</v>
      </c>
      <c r="K227" s="7" t="n">
        <f aca="false">I227+J227</f>
        <v>2860754.72867422</v>
      </c>
      <c r="L227" s="7" t="n">
        <f aca="false">D227</f>
        <v>1079.73967751465</v>
      </c>
      <c r="M227" s="7" t="n">
        <f aca="false">M226*(1+(B$15/12))</f>
        <v>5590.63962629555</v>
      </c>
      <c r="N227" s="7" t="n">
        <f aca="false">M227+L227</f>
        <v>6670.3793038102</v>
      </c>
      <c r="O227" s="7" t="n">
        <f aca="false">O226*(1+(B$15/12))</f>
        <v>17454.2677385583</v>
      </c>
      <c r="P227" s="7" t="n">
        <f aca="false">J227*B$5/12</f>
        <v>833.333333333333</v>
      </c>
      <c r="Q227" s="7" t="n">
        <f aca="false">O227-N227+P227</f>
        <v>11617.2217680815</v>
      </c>
      <c r="R227" s="7" t="n">
        <f aca="false">R226+Q227</f>
        <v>1528279.15127811</v>
      </c>
      <c r="S227" s="12" t="n">
        <f aca="false">12*Q227/K227</f>
        <v>0.0487307282304428</v>
      </c>
      <c r="T227" s="7" t="n">
        <f aca="false">M227+C227</f>
        <v>14680.3445657868</v>
      </c>
      <c r="U227" s="7" t="n">
        <f aca="false">O227</f>
        <v>17454.2677385583</v>
      </c>
      <c r="V227" s="13" t="n">
        <f aca="false">U227-T227</f>
        <v>2773.9231727715</v>
      </c>
      <c r="W227" s="13" t="n">
        <f aca="false">W226+V227</f>
        <v>175024.422603894</v>
      </c>
    </row>
    <row r="228" customFormat="false" ht="12.8" hidden="false" customHeight="false" outlineLevel="0" collapsed="false">
      <c r="A228" s="11" t="n">
        <f aca="false">A227+ORG.OPENOFFICE.DAYSINMONTH(A227)</f>
        <v>50465</v>
      </c>
      <c r="B228" s="6" t="n">
        <f aca="false">B227+1</f>
        <v>204</v>
      </c>
      <c r="C228" s="7" t="n">
        <f aca="false">-1 *PMT(B$3/12, 240, B$9)</f>
        <v>9089.70493949128</v>
      </c>
      <c r="D228" s="7" t="n">
        <f aca="false">-1 * IPMT(B$3/12, B228, 240, B$9)</f>
        <v>1053.03979330806</v>
      </c>
      <c r="E228" s="7" t="n">
        <f aca="false">-1 * PPMT(B$3/12, B228, 240, B$9)</f>
        <v>8036.66514618322</v>
      </c>
      <c r="F228" s="7" t="n">
        <f aca="false">F227+D228</f>
        <v>662175.080502484</v>
      </c>
      <c r="G228" s="7" t="n">
        <f aca="false">E228+G227</f>
        <v>1692124.72715374</v>
      </c>
      <c r="H228" s="7" t="n">
        <f aca="false">H227+B$2*B$15/12</f>
        <v>680000.000000001</v>
      </c>
      <c r="I228" s="7" t="n">
        <f aca="false">G228+H228</f>
        <v>2372124.72715374</v>
      </c>
      <c r="J228" s="7" t="n">
        <f aca="false">B$4</f>
        <v>500000</v>
      </c>
      <c r="K228" s="7" t="n">
        <f aca="false">I228+J228</f>
        <v>2872124.72715374</v>
      </c>
      <c r="L228" s="7" t="n">
        <f aca="false">D228</f>
        <v>1053.03979330806</v>
      </c>
      <c r="M228" s="7" t="n">
        <f aca="false">M227*(1+(B$15/12))</f>
        <v>5599.95735900605</v>
      </c>
      <c r="N228" s="7" t="n">
        <f aca="false">M228+L228</f>
        <v>6652.99715231411</v>
      </c>
      <c r="O228" s="7" t="n">
        <f aca="false">O227*(1+(B$15/12))</f>
        <v>17483.3581847893</v>
      </c>
      <c r="P228" s="7" t="n">
        <f aca="false">J228*B$5/12</f>
        <v>833.333333333333</v>
      </c>
      <c r="Q228" s="7" t="n">
        <f aca="false">O228-N228+P228</f>
        <v>11663.6943658085</v>
      </c>
      <c r="R228" s="7" t="n">
        <f aca="false">R227+Q228</f>
        <v>1539942.84564392</v>
      </c>
      <c r="S228" s="12" t="n">
        <f aca="false">12*Q228/K228</f>
        <v>0.0487319826560617</v>
      </c>
      <c r="T228" s="7" t="n">
        <f aca="false">M228+C228</f>
        <v>14689.6622984973</v>
      </c>
      <c r="U228" s="7" t="n">
        <f aca="false">O228</f>
        <v>17483.3581847893</v>
      </c>
      <c r="V228" s="13" t="n">
        <f aca="false">U228-T228</f>
        <v>2793.69588629194</v>
      </c>
      <c r="W228" s="13" t="n">
        <f aca="false">W227+V228</f>
        <v>177818.118490186</v>
      </c>
      <c r="X228" s="7" t="n">
        <f aca="false">SUM(V217:V228)</f>
        <v>32226.5624498088</v>
      </c>
    </row>
    <row r="229" customFormat="false" ht="12.8" hidden="false" customHeight="false" outlineLevel="0" collapsed="false">
      <c r="A229" s="11" t="n">
        <f aca="false">A228+ORG.OPENOFFICE.DAYSINMONTH(A228)</f>
        <v>50496</v>
      </c>
      <c r="B229" s="6" t="n">
        <f aca="false">B228+1</f>
        <v>205</v>
      </c>
      <c r="C229" s="7" t="n">
        <f aca="false">-1 *PMT(B$3/12, 240, B$9)</f>
        <v>9089.70493949128</v>
      </c>
      <c r="D229" s="7" t="n">
        <f aca="false">-1 * IPMT(B$3/12, B229, 240, B$9)</f>
        <v>1026.25090948745</v>
      </c>
      <c r="E229" s="7" t="n">
        <f aca="false">-1 * PPMT(B$3/12, B229, 240, B$9)</f>
        <v>8063.45403000383</v>
      </c>
      <c r="F229" s="7" t="n">
        <f aca="false">F228+D229</f>
        <v>663201.331411972</v>
      </c>
      <c r="G229" s="7" t="n">
        <f aca="false">E229+G228</f>
        <v>1700188.18118374</v>
      </c>
      <c r="H229" s="7" t="n">
        <f aca="false">H228+B$2*B$15/12</f>
        <v>683333.333333334</v>
      </c>
      <c r="I229" s="7" t="n">
        <f aca="false">G229+H229</f>
        <v>2383521.51451708</v>
      </c>
      <c r="J229" s="7" t="n">
        <f aca="false">B$4</f>
        <v>500000</v>
      </c>
      <c r="K229" s="7" t="n">
        <f aca="false">I229+J229</f>
        <v>2883521.51451707</v>
      </c>
      <c r="L229" s="7" t="n">
        <f aca="false">D229</f>
        <v>1026.25090948745</v>
      </c>
      <c r="M229" s="7" t="n">
        <f aca="false">M228*(1+(B$15/12))</f>
        <v>5609.29062127106</v>
      </c>
      <c r="N229" s="7" t="n">
        <f aca="false">M229+L229</f>
        <v>6635.5415307585</v>
      </c>
      <c r="O229" s="7" t="n">
        <f aca="false">O228*(1+(B$15/12))</f>
        <v>17512.4971150972</v>
      </c>
      <c r="P229" s="7" t="n">
        <f aca="false">J229*B$5/12</f>
        <v>833.333333333333</v>
      </c>
      <c r="Q229" s="7" t="n">
        <f aca="false">O229-N229+P229</f>
        <v>11710.2889176721</v>
      </c>
      <c r="R229" s="7" t="n">
        <f aca="false">R228+Q229</f>
        <v>1551653.13456159</v>
      </c>
      <c r="S229" s="12" t="n">
        <f aca="false">12*Q229/K229</f>
        <v>0.0487332819625587</v>
      </c>
      <c r="T229" s="7" t="n">
        <f aca="false">M229+C229</f>
        <v>14698.9955607623</v>
      </c>
      <c r="U229" s="7" t="n">
        <f aca="false">O229</f>
        <v>17512.4971150972</v>
      </c>
      <c r="V229" s="13" t="n">
        <f aca="false">U229-T229</f>
        <v>2813.50155433491</v>
      </c>
      <c r="W229" s="13" t="n">
        <f aca="false">W228+V229</f>
        <v>180631.620044521</v>
      </c>
    </row>
    <row r="230" customFormat="false" ht="12.8" hidden="false" customHeight="false" outlineLevel="0" collapsed="false">
      <c r="A230" s="11" t="n">
        <f aca="false">A229+ORG.OPENOFFICE.DAYSINMONTH(A229)</f>
        <v>50526</v>
      </c>
      <c r="B230" s="6" t="n">
        <f aca="false">B229+1</f>
        <v>206</v>
      </c>
      <c r="C230" s="7" t="n">
        <f aca="false">-1 *PMT(B$3/12, 240, B$9)</f>
        <v>9089.70493949128</v>
      </c>
      <c r="D230" s="7" t="n">
        <f aca="false">-1 * IPMT(B$3/12, B230, 240, B$9)</f>
        <v>999.372729387437</v>
      </c>
      <c r="E230" s="7" t="n">
        <f aca="false">-1 * PPMT(B$3/12, B230, 240, B$9)</f>
        <v>8090.33221010384</v>
      </c>
      <c r="F230" s="7" t="n">
        <f aca="false">F229+D230</f>
        <v>664200.704141359</v>
      </c>
      <c r="G230" s="7" t="n">
        <f aca="false">E230+G229</f>
        <v>1708278.51339385</v>
      </c>
      <c r="H230" s="7" t="n">
        <f aca="false">H229+B$2*B$15/12</f>
        <v>686666.666666667</v>
      </c>
      <c r="I230" s="7" t="n">
        <f aca="false">G230+H230</f>
        <v>2394945.18006051</v>
      </c>
      <c r="J230" s="7" t="n">
        <f aca="false">B$4</f>
        <v>500000</v>
      </c>
      <c r="K230" s="7" t="n">
        <f aca="false">I230+J230</f>
        <v>2894945.18006051</v>
      </c>
      <c r="L230" s="7" t="n">
        <f aca="false">D230</f>
        <v>999.372729387437</v>
      </c>
      <c r="M230" s="7" t="n">
        <f aca="false">M229*(1+(B$15/12))</f>
        <v>5618.63943897318</v>
      </c>
      <c r="N230" s="7" t="n">
        <f aca="false">M230+L230</f>
        <v>6618.01216836061</v>
      </c>
      <c r="O230" s="7" t="n">
        <f aca="false">O229*(1+(B$15/12))</f>
        <v>17541.6846102891</v>
      </c>
      <c r="P230" s="7" t="n">
        <f aca="false">J230*B$5/12</f>
        <v>833.333333333333</v>
      </c>
      <c r="Q230" s="7" t="n">
        <f aca="false">O230-N230+P230</f>
        <v>11757.0057752618</v>
      </c>
      <c r="R230" s="7" t="n">
        <f aca="false">R229+Q230</f>
        <v>1563410.14033686</v>
      </c>
      <c r="S230" s="12" t="n">
        <f aca="false">12*Q230/K230</f>
        <v>0.0487346255379497</v>
      </c>
      <c r="T230" s="7" t="n">
        <f aca="false">M230+C230</f>
        <v>14708.3443784645</v>
      </c>
      <c r="U230" s="7" t="n">
        <f aca="false">O230</f>
        <v>17541.6846102891</v>
      </c>
      <c r="V230" s="13" t="n">
        <f aca="false">U230-T230</f>
        <v>2833.34023182462</v>
      </c>
      <c r="W230" s="13" t="n">
        <f aca="false">W229+V230</f>
        <v>183464.960276345</v>
      </c>
    </row>
    <row r="231" customFormat="false" ht="12.8" hidden="false" customHeight="false" outlineLevel="0" collapsed="false">
      <c r="A231" s="11" t="n">
        <f aca="false">A230+ORG.OPENOFFICE.DAYSINMONTH(A230)</f>
        <v>50557</v>
      </c>
      <c r="B231" s="6" t="n">
        <f aca="false">B230+1</f>
        <v>207</v>
      </c>
      <c r="C231" s="7" t="n">
        <f aca="false">-1 *PMT(B$3/12, 240, B$9)</f>
        <v>9089.70493949128</v>
      </c>
      <c r="D231" s="7" t="n">
        <f aca="false">-1 * IPMT(B$3/12, B231, 240, B$9)</f>
        <v>972.404955353757</v>
      </c>
      <c r="E231" s="7" t="n">
        <f aca="false">-1 * PPMT(B$3/12, B231, 240, B$9)</f>
        <v>8117.29998413752</v>
      </c>
      <c r="F231" s="7" t="n">
        <f aca="false">F230+D231</f>
        <v>665173.109096713</v>
      </c>
      <c r="G231" s="7" t="n">
        <f aca="false">E231+G230</f>
        <v>1716395.81337798</v>
      </c>
      <c r="H231" s="7" t="n">
        <f aca="false">H230+B$2*B$15/12</f>
        <v>690000.000000001</v>
      </c>
      <c r="I231" s="7" t="n">
        <f aca="false">G231+H231</f>
        <v>2406395.81337798</v>
      </c>
      <c r="J231" s="7" t="n">
        <f aca="false">B$4</f>
        <v>500000</v>
      </c>
      <c r="K231" s="7" t="n">
        <f aca="false">I231+J231</f>
        <v>2906395.81337798</v>
      </c>
      <c r="L231" s="7" t="n">
        <f aca="false">D231</f>
        <v>972.404955353757</v>
      </c>
      <c r="M231" s="7" t="n">
        <f aca="false">M230*(1+(B$15/12))</f>
        <v>5628.00383803813</v>
      </c>
      <c r="N231" s="7" t="n">
        <f aca="false">M231+L231</f>
        <v>6600.40879339189</v>
      </c>
      <c r="O231" s="7" t="n">
        <f aca="false">O230*(1+(B$15/12))</f>
        <v>17570.9207513062</v>
      </c>
      <c r="P231" s="7" t="n">
        <f aca="false">J231*B$5/12</f>
        <v>833.333333333333</v>
      </c>
      <c r="Q231" s="7" t="n">
        <f aca="false">O231-N231+P231</f>
        <v>11803.8452912477</v>
      </c>
      <c r="R231" s="7" t="n">
        <f aca="false">R230+Q231</f>
        <v>1575213.9856281</v>
      </c>
      <c r="S231" s="12" t="n">
        <f aca="false">12*Q231/K231</f>
        <v>0.0487360127767121</v>
      </c>
      <c r="T231" s="7" t="n">
        <f aca="false">M231+C231</f>
        <v>14717.7087775294</v>
      </c>
      <c r="U231" s="7" t="n">
        <f aca="false">O231</f>
        <v>17570.9207513062</v>
      </c>
      <c r="V231" s="13" t="n">
        <f aca="false">U231-T231</f>
        <v>2853.21197377681</v>
      </c>
      <c r="W231" s="13" t="n">
        <f aca="false">W230+V231</f>
        <v>186318.172250122</v>
      </c>
    </row>
    <row r="232" customFormat="false" ht="12.8" hidden="false" customHeight="false" outlineLevel="0" collapsed="false">
      <c r="A232" s="11" t="n">
        <f aca="false">A231+ORG.OPENOFFICE.DAYSINMONTH(A231)</f>
        <v>50587</v>
      </c>
      <c r="B232" s="6" t="n">
        <f aca="false">B231+1</f>
        <v>208</v>
      </c>
      <c r="C232" s="7" t="n">
        <f aca="false">-1 *PMT(B$3/12, 240, B$9)</f>
        <v>9089.70493949128</v>
      </c>
      <c r="D232" s="7" t="n">
        <f aca="false">-1 * IPMT(B$3/12, B232, 240, B$9)</f>
        <v>945.347288739962</v>
      </c>
      <c r="E232" s="7" t="n">
        <f aca="false">-1 * PPMT(B$3/12, B232, 240, B$9)</f>
        <v>8144.35765075132</v>
      </c>
      <c r="F232" s="7" t="n">
        <f aca="false">F231+D232</f>
        <v>666118.456385453</v>
      </c>
      <c r="G232" s="7" t="n">
        <f aca="false">E232+G231</f>
        <v>1724540.17102873</v>
      </c>
      <c r="H232" s="7" t="n">
        <f aca="false">H231+B$2*B$15/12</f>
        <v>693333.333333334</v>
      </c>
      <c r="I232" s="7" t="n">
        <f aca="false">G232+H232</f>
        <v>2417873.50436207</v>
      </c>
      <c r="J232" s="7" t="n">
        <f aca="false">B$4</f>
        <v>500000</v>
      </c>
      <c r="K232" s="7" t="n">
        <f aca="false">I232+J232</f>
        <v>2917873.50436207</v>
      </c>
      <c r="L232" s="7" t="n">
        <f aca="false">D232</f>
        <v>945.347288739962</v>
      </c>
      <c r="M232" s="7" t="n">
        <f aca="false">M231*(1+(B$15/12))</f>
        <v>5637.38384443486</v>
      </c>
      <c r="N232" s="7" t="n">
        <f aca="false">M232+L232</f>
        <v>6582.73113317482</v>
      </c>
      <c r="O232" s="7" t="n">
        <f aca="false">O231*(1+(B$15/12))</f>
        <v>17600.2056192251</v>
      </c>
      <c r="P232" s="7" t="n">
        <f aca="false">J232*B$5/12</f>
        <v>833.333333333333</v>
      </c>
      <c r="Q232" s="7" t="n">
        <f aca="false">O232-N232+P232</f>
        <v>11850.8078193836</v>
      </c>
      <c r="R232" s="7" t="n">
        <f aca="false">R231+Q232</f>
        <v>1587064.79344749</v>
      </c>
      <c r="S232" s="12" t="n">
        <f aca="false">12*Q232/K232</f>
        <v>0.0487374430796972</v>
      </c>
      <c r="T232" s="7" t="n">
        <f aca="false">M232+C232</f>
        <v>14727.0887839261</v>
      </c>
      <c r="U232" s="7" t="n">
        <f aca="false">O232</f>
        <v>17600.2056192251</v>
      </c>
      <c r="V232" s="13" t="n">
        <f aca="false">U232-T232</f>
        <v>2873.11683529893</v>
      </c>
      <c r="W232" s="13" t="n">
        <f aca="false">W231+V232</f>
        <v>189191.289085421</v>
      </c>
    </row>
    <row r="233" customFormat="false" ht="12.8" hidden="false" customHeight="false" outlineLevel="0" collapsed="false">
      <c r="A233" s="11" t="n">
        <f aca="false">A232+ORG.OPENOFFICE.DAYSINMONTH(A232)</f>
        <v>50618</v>
      </c>
      <c r="B233" s="6" t="n">
        <f aca="false">B232+1</f>
        <v>209</v>
      </c>
      <c r="C233" s="7" t="n">
        <f aca="false">-1 *PMT(B$3/12, 240, B$9)</f>
        <v>9089.70493949128</v>
      </c>
      <c r="D233" s="7" t="n">
        <f aca="false">-1 * IPMT(B$3/12, B233, 240, B$9)</f>
        <v>918.199429904126</v>
      </c>
      <c r="E233" s="7" t="n">
        <f aca="false">-1 * PPMT(B$3/12, B233, 240, B$9)</f>
        <v>8171.50550958715</v>
      </c>
      <c r="F233" s="7" t="n">
        <f aca="false">F232+D233</f>
        <v>667036.655815357</v>
      </c>
      <c r="G233" s="7" t="n">
        <f aca="false">E233+G232</f>
        <v>1732711.67653832</v>
      </c>
      <c r="H233" s="7" t="n">
        <f aca="false">H232+B$2*B$15/12</f>
        <v>696666.666666668</v>
      </c>
      <c r="I233" s="7" t="n">
        <f aca="false">G233+H233</f>
        <v>2429378.34320499</v>
      </c>
      <c r="J233" s="7" t="n">
        <f aca="false">B$4</f>
        <v>500000</v>
      </c>
      <c r="K233" s="7" t="n">
        <f aca="false">I233+J233</f>
        <v>2929378.34320499</v>
      </c>
      <c r="L233" s="7" t="n">
        <f aca="false">D233</f>
        <v>918.199429904126</v>
      </c>
      <c r="M233" s="7" t="n">
        <f aca="false">M232*(1+(B$15/12))</f>
        <v>5646.77948417558</v>
      </c>
      <c r="N233" s="7" t="n">
        <f aca="false">M233+L233</f>
        <v>6564.97891407971</v>
      </c>
      <c r="O233" s="7" t="n">
        <f aca="false">O232*(1+(B$15/12))</f>
        <v>17629.5392952571</v>
      </c>
      <c r="P233" s="7" t="n">
        <f aca="false">J233*B$5/12</f>
        <v>833.333333333333</v>
      </c>
      <c r="Q233" s="7" t="n">
        <f aca="false">O233-N233+P233</f>
        <v>11897.8937145107</v>
      </c>
      <c r="R233" s="7" t="n">
        <f aca="false">R232+Q233</f>
        <v>1598962.687162</v>
      </c>
      <c r="S233" s="12" t="n">
        <f aca="false">12*Q233/K233</f>
        <v>0.0487389158540447</v>
      </c>
      <c r="T233" s="7" t="n">
        <f aca="false">M233+C233</f>
        <v>14736.4844236669</v>
      </c>
      <c r="U233" s="7" t="n">
        <f aca="false">O233</f>
        <v>17629.5392952571</v>
      </c>
      <c r="V233" s="13" t="n">
        <f aca="false">U233-T233</f>
        <v>2893.05487159024</v>
      </c>
      <c r="W233" s="13" t="n">
        <f aca="false">W232+V233</f>
        <v>192084.343957011</v>
      </c>
    </row>
    <row r="234" customFormat="false" ht="12.8" hidden="false" customHeight="false" outlineLevel="0" collapsed="false">
      <c r="A234" s="11" t="n">
        <f aca="false">A233+ORG.OPENOFFICE.DAYSINMONTH(A233)</f>
        <v>50649</v>
      </c>
      <c r="B234" s="6" t="n">
        <f aca="false">B233+1</f>
        <v>210</v>
      </c>
      <c r="C234" s="7" t="n">
        <f aca="false">-1 *PMT(B$3/12, 240, B$9)</f>
        <v>9089.70493949128</v>
      </c>
      <c r="D234" s="7" t="n">
        <f aca="false">-1 * IPMT(B$3/12, B234, 240, B$9)</f>
        <v>890.961078205501</v>
      </c>
      <c r="E234" s="7" t="n">
        <f aca="false">-1 * PPMT(B$3/12, B234, 240, B$9)</f>
        <v>8198.74386128578</v>
      </c>
      <c r="F234" s="7" t="n">
        <f aca="false">F233+D234</f>
        <v>667927.616893563</v>
      </c>
      <c r="G234" s="7" t="n">
        <f aca="false">E234+G233</f>
        <v>1740910.42039961</v>
      </c>
      <c r="H234" s="7" t="n">
        <f aca="false">H233+B$2*B$15/12</f>
        <v>700000.000000001</v>
      </c>
      <c r="I234" s="7" t="n">
        <f aca="false">G234+H234</f>
        <v>2440910.42039961</v>
      </c>
      <c r="J234" s="7" t="n">
        <f aca="false">B$4</f>
        <v>500000</v>
      </c>
      <c r="K234" s="7" t="n">
        <f aca="false">I234+J234</f>
        <v>2940910.42039961</v>
      </c>
      <c r="L234" s="7" t="n">
        <f aca="false">D234</f>
        <v>890.961078205501</v>
      </c>
      <c r="M234" s="7" t="n">
        <f aca="false">M233*(1+(B$15/12))</f>
        <v>5656.19078331588</v>
      </c>
      <c r="N234" s="7" t="n">
        <f aca="false">M234+L234</f>
        <v>6547.15186152138</v>
      </c>
      <c r="O234" s="7" t="n">
        <f aca="false">O233*(1+(B$15/12))</f>
        <v>17658.9218607492</v>
      </c>
      <c r="P234" s="7" t="n">
        <f aca="false">J234*B$5/12</f>
        <v>833.333333333333</v>
      </c>
      <c r="Q234" s="7" t="n">
        <f aca="false">O234-N234+P234</f>
        <v>11945.1033325612</v>
      </c>
      <c r="R234" s="7" t="n">
        <f aca="false">R233+Q234</f>
        <v>1610907.79049456</v>
      </c>
      <c r="S234" s="12" t="n">
        <f aca="false">12*Q234/K234</f>
        <v>0.0487404305130983</v>
      </c>
      <c r="T234" s="7" t="n">
        <f aca="false">M234+C234</f>
        <v>14745.8957228072</v>
      </c>
      <c r="U234" s="7" t="n">
        <f aca="false">O234</f>
        <v>17658.9218607492</v>
      </c>
      <c r="V234" s="13" t="n">
        <f aca="false">U234-T234</f>
        <v>2913.02613794204</v>
      </c>
      <c r="W234" s="13" t="n">
        <f aca="false">W233+V234</f>
        <v>194997.370094953</v>
      </c>
    </row>
    <row r="235" customFormat="false" ht="12.8" hidden="false" customHeight="false" outlineLevel="0" collapsed="false">
      <c r="A235" s="11" t="n">
        <f aca="false">A234+ORG.OPENOFFICE.DAYSINMONTH(A234)</f>
        <v>50679</v>
      </c>
      <c r="B235" s="6" t="n">
        <f aca="false">B234+1</f>
        <v>211</v>
      </c>
      <c r="C235" s="7" t="n">
        <f aca="false">-1 *PMT(B$3/12, 240, B$9)</f>
        <v>9089.70493949128</v>
      </c>
      <c r="D235" s="7" t="n">
        <f aca="false">-1 * IPMT(B$3/12, B235, 240, B$9)</f>
        <v>863.631932001216</v>
      </c>
      <c r="E235" s="7" t="n">
        <f aca="false">-1 * PPMT(B$3/12, B235, 240, B$9)</f>
        <v>8226.07300749006</v>
      </c>
      <c r="F235" s="7" t="n">
        <f aca="false">F234+D235</f>
        <v>668791.248825564</v>
      </c>
      <c r="G235" s="7" t="n">
        <f aca="false">E235+G234</f>
        <v>1749136.4934071</v>
      </c>
      <c r="H235" s="7" t="n">
        <f aca="false">H234+B$2*B$15/12</f>
        <v>703333.333333334</v>
      </c>
      <c r="I235" s="7" t="n">
        <f aca="false">G235+H235</f>
        <v>2452469.82674043</v>
      </c>
      <c r="J235" s="7" t="n">
        <f aca="false">B$4</f>
        <v>500000</v>
      </c>
      <c r="K235" s="7" t="n">
        <f aca="false">I235+J235</f>
        <v>2952469.82674043</v>
      </c>
      <c r="L235" s="7" t="n">
        <f aca="false">D235</f>
        <v>863.631932001216</v>
      </c>
      <c r="M235" s="7" t="n">
        <f aca="false">M234*(1+(B$15/12))</f>
        <v>5665.61776795474</v>
      </c>
      <c r="N235" s="7" t="n">
        <f aca="false">M235+L235</f>
        <v>6529.24969995595</v>
      </c>
      <c r="O235" s="7" t="n">
        <f aca="false">O234*(1+(B$15/12))</f>
        <v>17688.3533971838</v>
      </c>
      <c r="P235" s="7" t="n">
        <f aca="false">J235*B$5/12</f>
        <v>833.333333333333</v>
      </c>
      <c r="Q235" s="7" t="n">
        <f aca="false">O235-N235+P235</f>
        <v>11992.4370305612</v>
      </c>
      <c r="R235" s="7" t="n">
        <f aca="false">R234+Q235</f>
        <v>1622900.22752512</v>
      </c>
      <c r="S235" s="12" t="n">
        <f aca="false">12*Q235/K235</f>
        <v>0.0487419864763231</v>
      </c>
      <c r="T235" s="7" t="n">
        <f aca="false">M235+C235</f>
        <v>14755.322707446</v>
      </c>
      <c r="U235" s="7" t="n">
        <f aca="false">O235</f>
        <v>17688.3533971838</v>
      </c>
      <c r="V235" s="13" t="n">
        <f aca="false">U235-T235</f>
        <v>2933.03068973777</v>
      </c>
      <c r="W235" s="13" t="n">
        <f aca="false">W234+V235</f>
        <v>197930.400784691</v>
      </c>
    </row>
    <row r="236" customFormat="false" ht="12.8" hidden="false" customHeight="false" outlineLevel="0" collapsed="false">
      <c r="A236" s="11" t="n">
        <f aca="false">A235+ORG.OPENOFFICE.DAYSINMONTH(A235)</f>
        <v>50710</v>
      </c>
      <c r="B236" s="6" t="n">
        <f aca="false">B235+1</f>
        <v>212</v>
      </c>
      <c r="C236" s="7" t="n">
        <f aca="false">-1 *PMT(B$3/12, 240, B$9)</f>
        <v>9089.70493949128</v>
      </c>
      <c r="D236" s="7" t="n">
        <f aca="false">-1 * IPMT(B$3/12, B236, 240, B$9)</f>
        <v>836.211688642913</v>
      </c>
      <c r="E236" s="7" t="n">
        <f aca="false">-1 * PPMT(B$3/12, B236, 240, B$9)</f>
        <v>8253.49325084837</v>
      </c>
      <c r="F236" s="7" t="n">
        <f aca="false">F235+D236</f>
        <v>669627.460514207</v>
      </c>
      <c r="G236" s="7" t="n">
        <f aca="false">E236+G235</f>
        <v>1757389.98665795</v>
      </c>
      <c r="H236" s="7" t="n">
        <f aca="false">H235+B$2*B$15/12</f>
        <v>706666.666666668</v>
      </c>
      <c r="I236" s="7" t="n">
        <f aca="false">G236+H236</f>
        <v>2464056.65332461</v>
      </c>
      <c r="J236" s="7" t="n">
        <f aca="false">B$4</f>
        <v>500000</v>
      </c>
      <c r="K236" s="7" t="n">
        <f aca="false">I236+J236</f>
        <v>2964056.65332461</v>
      </c>
      <c r="L236" s="7" t="n">
        <f aca="false">D236</f>
        <v>836.211688642913</v>
      </c>
      <c r="M236" s="7" t="n">
        <f aca="false">M235*(1+(B$15/12))</f>
        <v>5675.06046423466</v>
      </c>
      <c r="N236" s="7" t="n">
        <f aca="false">M236+L236</f>
        <v>6511.27215287757</v>
      </c>
      <c r="O236" s="7" t="n">
        <f aca="false">O235*(1+(B$15/12))</f>
        <v>17717.8339861791</v>
      </c>
      <c r="P236" s="7" t="n">
        <f aca="false">J236*B$5/12</f>
        <v>833.333333333333</v>
      </c>
      <c r="Q236" s="7" t="n">
        <f aca="false">O236-N236+P236</f>
        <v>12039.8951666349</v>
      </c>
      <c r="R236" s="7" t="n">
        <f aca="false">R235+Q236</f>
        <v>1634940.12269176</v>
      </c>
      <c r="S236" s="12" t="n">
        <f aca="false">12*Q236/K236</f>
        <v>0.0487435831692234</v>
      </c>
      <c r="T236" s="7" t="n">
        <f aca="false">M236+C236</f>
        <v>14764.7654037259</v>
      </c>
      <c r="U236" s="7" t="n">
        <f aca="false">O236</f>
        <v>17717.8339861791</v>
      </c>
      <c r="V236" s="13" t="n">
        <f aca="false">U236-T236</f>
        <v>2953.06858245315</v>
      </c>
      <c r="W236" s="13" t="n">
        <f aca="false">W235+V236</f>
        <v>200883.469367144</v>
      </c>
    </row>
    <row r="237" customFormat="false" ht="12.8" hidden="false" customHeight="false" outlineLevel="0" collapsed="false">
      <c r="A237" s="11" t="n">
        <f aca="false">A236+ORG.OPENOFFICE.DAYSINMONTH(A236)</f>
        <v>50740</v>
      </c>
      <c r="B237" s="6" t="n">
        <f aca="false">B236+1</f>
        <v>213</v>
      </c>
      <c r="C237" s="7" t="n">
        <f aca="false">-1 *PMT(B$3/12, 240, B$9)</f>
        <v>9089.70493949128</v>
      </c>
      <c r="D237" s="7" t="n">
        <f aca="false">-1 * IPMT(B$3/12, B237, 240, B$9)</f>
        <v>808.700044473419</v>
      </c>
      <c r="E237" s="7" t="n">
        <f aca="false">-1 * PPMT(B$3/12, B237, 240, B$9)</f>
        <v>8281.00489501786</v>
      </c>
      <c r="F237" s="7" t="n">
        <f aca="false">F236+D237</f>
        <v>670436.16055868</v>
      </c>
      <c r="G237" s="7" t="n">
        <f aca="false">E237+G236</f>
        <v>1765670.99155296</v>
      </c>
      <c r="H237" s="7" t="n">
        <f aca="false">H236+B$2*B$15/12</f>
        <v>710000.000000001</v>
      </c>
      <c r="I237" s="7" t="n">
        <f aca="false">G237+H237</f>
        <v>2475670.99155296</v>
      </c>
      <c r="J237" s="7" t="n">
        <f aca="false">B$4</f>
        <v>500000</v>
      </c>
      <c r="K237" s="7" t="n">
        <f aca="false">I237+J237</f>
        <v>2975670.99155296</v>
      </c>
      <c r="L237" s="7" t="n">
        <f aca="false">D237</f>
        <v>808.700044473419</v>
      </c>
      <c r="M237" s="7" t="n">
        <f aca="false">M236*(1+(B$15/12))</f>
        <v>5684.51889834172</v>
      </c>
      <c r="N237" s="7" t="n">
        <f aca="false">M237+L237</f>
        <v>6493.21894281514</v>
      </c>
      <c r="O237" s="7" t="n">
        <f aca="false">O236*(1+(B$15/12))</f>
        <v>17747.3637094894</v>
      </c>
      <c r="P237" s="7" t="n">
        <f aca="false">J237*B$5/12</f>
        <v>833.333333333333</v>
      </c>
      <c r="Q237" s="7" t="n">
        <f aca="false">O237-N237+P237</f>
        <v>12087.4781000076</v>
      </c>
      <c r="R237" s="7" t="n">
        <f aca="false">R236+Q237</f>
        <v>1647027.60079176</v>
      </c>
      <c r="S237" s="12" t="n">
        <f aca="false">12*Q237/K237</f>
        <v>0.0487452200232632</v>
      </c>
      <c r="T237" s="7" t="n">
        <f aca="false">M237+C237</f>
        <v>14774.223837833</v>
      </c>
      <c r="U237" s="7" t="n">
        <f aca="false">O237</f>
        <v>17747.3637094894</v>
      </c>
      <c r="V237" s="13" t="n">
        <f aca="false">U237-T237</f>
        <v>2973.13987165639</v>
      </c>
      <c r="W237" s="13" t="n">
        <f aca="false">W236+V237</f>
        <v>203856.609238801</v>
      </c>
    </row>
    <row r="238" customFormat="false" ht="12.8" hidden="false" customHeight="false" outlineLevel="0" collapsed="false">
      <c r="A238" s="11" t="n">
        <f aca="false">A237+ORG.OPENOFFICE.DAYSINMONTH(A237)</f>
        <v>50771</v>
      </c>
      <c r="B238" s="6" t="n">
        <f aca="false">B237+1</f>
        <v>214</v>
      </c>
      <c r="C238" s="7" t="n">
        <f aca="false">-1 *PMT(B$3/12, 240, B$9)</f>
        <v>9089.70493949128</v>
      </c>
      <c r="D238" s="7" t="n">
        <f aca="false">-1 * IPMT(B$3/12, B238, 240, B$9)</f>
        <v>781.096694823358</v>
      </c>
      <c r="E238" s="7" t="n">
        <f aca="false">-1 * PPMT(B$3/12, B238, 240, B$9)</f>
        <v>8308.60824466792</v>
      </c>
      <c r="F238" s="7" t="n">
        <f aca="false">F237+D238</f>
        <v>671217.257253503</v>
      </c>
      <c r="G238" s="7" t="n">
        <f aca="false">E238+G237</f>
        <v>1773979.59979763</v>
      </c>
      <c r="H238" s="7" t="n">
        <f aca="false">H237+B$2*B$15/12</f>
        <v>713333.333333334</v>
      </c>
      <c r="I238" s="7" t="n">
        <f aca="false">G238+H238</f>
        <v>2487312.93313097</v>
      </c>
      <c r="J238" s="7" t="n">
        <f aca="false">B$4</f>
        <v>500000</v>
      </c>
      <c r="K238" s="7" t="n">
        <f aca="false">I238+J238</f>
        <v>2987312.93313097</v>
      </c>
      <c r="L238" s="7" t="n">
        <f aca="false">D238</f>
        <v>781.096694823358</v>
      </c>
      <c r="M238" s="7" t="n">
        <f aca="false">M237*(1+(B$15/12))</f>
        <v>5693.99309650562</v>
      </c>
      <c r="N238" s="7" t="n">
        <f aca="false">M238+L238</f>
        <v>6475.08979132898</v>
      </c>
      <c r="O238" s="7" t="n">
        <f aca="false">O237*(1+(B$15/12))</f>
        <v>17776.9426490052</v>
      </c>
      <c r="P238" s="7" t="n">
        <f aca="false">J238*B$5/12</f>
        <v>833.333333333333</v>
      </c>
      <c r="Q238" s="7" t="n">
        <f aca="false">O238-N238+P238</f>
        <v>12135.1861910096</v>
      </c>
      <c r="R238" s="7" t="n">
        <f aca="false">R237+Q238</f>
        <v>1659162.78698277</v>
      </c>
      <c r="S238" s="12" t="n">
        <f aca="false">12*Q238/K238</f>
        <v>0.048746896475787</v>
      </c>
      <c r="T238" s="7" t="n">
        <f aca="false">M238+C238</f>
        <v>14783.6980359969</v>
      </c>
      <c r="U238" s="7" t="n">
        <f aca="false">O238</f>
        <v>17776.9426490052</v>
      </c>
      <c r="V238" s="13" t="n">
        <f aca="false">U238-T238</f>
        <v>2993.2446130083</v>
      </c>
      <c r="W238" s="13" t="n">
        <f aca="false">W237+V238</f>
        <v>206849.853851809</v>
      </c>
    </row>
    <row r="239" customFormat="false" ht="12.8" hidden="false" customHeight="false" outlineLevel="0" collapsed="false">
      <c r="A239" s="11" t="n">
        <f aca="false">A238+ORG.OPENOFFICE.DAYSINMONTH(A238)</f>
        <v>50802</v>
      </c>
      <c r="B239" s="6" t="n">
        <f aca="false">B238+1</f>
        <v>215</v>
      </c>
      <c r="C239" s="7" t="n">
        <f aca="false">-1 *PMT(B$3/12, 240, B$9)</f>
        <v>9089.70493949128</v>
      </c>
      <c r="D239" s="7" t="n">
        <f aca="false">-1 * IPMT(B$3/12, B239, 240, B$9)</f>
        <v>753.401334007799</v>
      </c>
      <c r="E239" s="7" t="n">
        <f aca="false">-1 * PPMT(B$3/12, B239, 240, B$9)</f>
        <v>8336.30360548348</v>
      </c>
      <c r="F239" s="7" t="n">
        <f aca="false">F238+D239</f>
        <v>671970.658587511</v>
      </c>
      <c r="G239" s="7" t="n">
        <f aca="false">E239+G238</f>
        <v>1782315.90340311</v>
      </c>
      <c r="H239" s="7" t="n">
        <f aca="false">H238+B$2*B$15/12</f>
        <v>716666.666666668</v>
      </c>
      <c r="I239" s="7" t="n">
        <f aca="false">G239+H239</f>
        <v>2498982.57006978</v>
      </c>
      <c r="J239" s="7" t="n">
        <f aca="false">B$4</f>
        <v>500000</v>
      </c>
      <c r="K239" s="7" t="n">
        <f aca="false">I239+J239</f>
        <v>2998982.57006978</v>
      </c>
      <c r="L239" s="7" t="n">
        <f aca="false">D239</f>
        <v>753.401334007799</v>
      </c>
      <c r="M239" s="7" t="n">
        <f aca="false">M238*(1+(B$15/12))</f>
        <v>5703.4830849998</v>
      </c>
      <c r="N239" s="7" t="n">
        <f aca="false">M239+L239</f>
        <v>6456.8844190076</v>
      </c>
      <c r="O239" s="7" t="n">
        <f aca="false">O238*(1+(B$15/12))</f>
        <v>17806.5708867536</v>
      </c>
      <c r="P239" s="7" t="n">
        <f aca="false">J239*B$5/12</f>
        <v>833.333333333333</v>
      </c>
      <c r="Q239" s="7" t="n">
        <f aca="false">O239-N239+P239</f>
        <v>12183.0198010793</v>
      </c>
      <c r="R239" s="7" t="n">
        <f aca="false">R238+Q239</f>
        <v>1671345.80678385</v>
      </c>
      <c r="S239" s="12" t="n">
        <f aca="false">12*Q239/K239</f>
        <v>0.0487486119699421</v>
      </c>
      <c r="T239" s="7" t="n">
        <f aca="false">M239+C239</f>
        <v>14793.1880244911</v>
      </c>
      <c r="U239" s="7" t="n">
        <f aca="false">O239</f>
        <v>17806.5708867536</v>
      </c>
      <c r="V239" s="13" t="n">
        <f aca="false">U239-T239</f>
        <v>3013.38286226247</v>
      </c>
      <c r="W239" s="13" t="n">
        <f aca="false">W238+V239</f>
        <v>209863.236714071</v>
      </c>
    </row>
    <row r="240" customFormat="false" ht="12.8" hidden="false" customHeight="false" outlineLevel="0" collapsed="false">
      <c r="A240" s="11" t="n">
        <f aca="false">A239+ORG.OPENOFFICE.DAYSINMONTH(A239)</f>
        <v>50830</v>
      </c>
      <c r="B240" s="6" t="n">
        <f aca="false">B239+1</f>
        <v>216</v>
      </c>
      <c r="C240" s="7" t="n">
        <f aca="false">-1 *PMT(B$3/12, 240, B$9)</f>
        <v>9089.70493949128</v>
      </c>
      <c r="D240" s="7" t="n">
        <f aca="false">-1 * IPMT(B$3/12, B240, 240, B$9)</f>
        <v>725.613655322852</v>
      </c>
      <c r="E240" s="7" t="n">
        <f aca="false">-1 * PPMT(B$3/12, B240, 240, B$9)</f>
        <v>8364.09128416843</v>
      </c>
      <c r="F240" s="7" t="n">
        <f aca="false">F239+D240</f>
        <v>672696.272242834</v>
      </c>
      <c r="G240" s="7" t="n">
        <f aca="false">E240+G239</f>
        <v>1790679.99468728</v>
      </c>
      <c r="H240" s="7" t="n">
        <f aca="false">H239+B$2*B$15/12</f>
        <v>720000.000000001</v>
      </c>
      <c r="I240" s="7" t="n">
        <f aca="false">G240+H240</f>
        <v>2510679.99468728</v>
      </c>
      <c r="J240" s="7" t="n">
        <f aca="false">B$4</f>
        <v>500000</v>
      </c>
      <c r="K240" s="7" t="n">
        <f aca="false">I240+J240</f>
        <v>3010679.99468728</v>
      </c>
      <c r="L240" s="7" t="n">
        <f aca="false">D240</f>
        <v>725.613655322852</v>
      </c>
      <c r="M240" s="7" t="n">
        <f aca="false">M239*(1+(B$15/12))</f>
        <v>5712.98889014146</v>
      </c>
      <c r="N240" s="7" t="n">
        <f aca="false">M240+L240</f>
        <v>6438.60254546432</v>
      </c>
      <c r="O240" s="7" t="n">
        <f aca="false">O239*(1+(B$15/12))</f>
        <v>17836.2485048981</v>
      </c>
      <c r="P240" s="7" t="n">
        <f aca="false">J240*B$5/12</f>
        <v>833.333333333333</v>
      </c>
      <c r="Q240" s="7" t="n">
        <f aca="false">O240-N240+P240</f>
        <v>12230.9792927672</v>
      </c>
      <c r="R240" s="7" t="n">
        <f aca="false">R239+Q240</f>
        <v>1683576.78607662</v>
      </c>
      <c r="S240" s="12" t="n">
        <f aca="false">12*Q240/K240</f>
        <v>0.0487503659546025</v>
      </c>
      <c r="T240" s="7" t="n">
        <f aca="false">M240+C240</f>
        <v>14802.6938296327</v>
      </c>
      <c r="U240" s="7" t="n">
        <f aca="false">O240</f>
        <v>17836.2485048981</v>
      </c>
      <c r="V240" s="13" t="n">
        <f aca="false">U240-T240</f>
        <v>3033.55467526539</v>
      </c>
      <c r="W240" s="13" t="n">
        <f aca="false">W239+V240</f>
        <v>212896.791389337</v>
      </c>
      <c r="X240" s="7" t="n">
        <f aca="false">SUM(V229:V240)</f>
        <v>35078.672899151</v>
      </c>
    </row>
    <row r="241" customFormat="false" ht="12.8" hidden="false" customHeight="false" outlineLevel="0" collapsed="false">
      <c r="A241" s="11" t="n">
        <f aca="false">A240+ORG.OPENOFFICE.DAYSINMONTH(A240)</f>
        <v>50861</v>
      </c>
      <c r="B241" s="6" t="n">
        <f aca="false">B240+1</f>
        <v>217</v>
      </c>
      <c r="C241" s="7" t="n">
        <f aca="false">-1 *PMT(B$3/12, 240, B$9)</f>
        <v>9089.70493949128</v>
      </c>
      <c r="D241" s="7" t="n">
        <f aca="false">-1 * IPMT(B$3/12, B241, 240, B$9)</f>
        <v>697.733351042291</v>
      </c>
      <c r="E241" s="7" t="n">
        <f aca="false">-1 * PPMT(B$3/12, B241, 240, B$9)</f>
        <v>8391.97158844899</v>
      </c>
      <c r="F241" s="7" t="n">
        <f aca="false">F240+D241</f>
        <v>673394.005593876</v>
      </c>
      <c r="G241" s="7" t="n">
        <f aca="false">E241+G240</f>
        <v>1799071.96627573</v>
      </c>
      <c r="H241" s="7" t="n">
        <f aca="false">H240+B$2*B$15/12</f>
        <v>723333.333333334</v>
      </c>
      <c r="I241" s="7" t="n">
        <f aca="false">G241+H241</f>
        <v>2522405.29960907</v>
      </c>
      <c r="J241" s="7" t="n">
        <f aca="false">B$4</f>
        <v>500000</v>
      </c>
      <c r="K241" s="7" t="n">
        <f aca="false">I241+J241</f>
        <v>3022405.29960907</v>
      </c>
      <c r="L241" s="7" t="n">
        <f aca="false">D241</f>
        <v>697.733351042291</v>
      </c>
      <c r="M241" s="7" t="n">
        <f aca="false">M240*(1+(B$15/12))</f>
        <v>5722.5105382917</v>
      </c>
      <c r="N241" s="7" t="n">
        <f aca="false">M241+L241</f>
        <v>6420.24388933399</v>
      </c>
      <c r="O241" s="7" t="n">
        <f aca="false">O240*(1+(B$15/12))</f>
        <v>17865.9755857396</v>
      </c>
      <c r="P241" s="7" t="n">
        <f aca="false">J241*B$5/12</f>
        <v>833.333333333333</v>
      </c>
      <c r="Q241" s="7" t="n">
        <f aca="false">O241-N241+P241</f>
        <v>12279.065029739</v>
      </c>
      <c r="R241" s="7" t="n">
        <f aca="false">R240+Q241</f>
        <v>1695855.85110636</v>
      </c>
      <c r="S241" s="12" t="n">
        <f aca="false">12*Q241/K241</f>
        <v>0.0487521578842939</v>
      </c>
      <c r="T241" s="7" t="n">
        <f aca="false">M241+C241</f>
        <v>14812.215477783</v>
      </c>
      <c r="U241" s="7" t="n">
        <f aca="false">O241</f>
        <v>17865.9755857396</v>
      </c>
      <c r="V241" s="13" t="n">
        <f aca="false">U241-T241</f>
        <v>3053.76010795666</v>
      </c>
      <c r="W241" s="13" t="n">
        <f aca="false">W240+V241</f>
        <v>215950.551497293</v>
      </c>
    </row>
    <row r="242" customFormat="false" ht="12.8" hidden="false" customHeight="false" outlineLevel="0" collapsed="false">
      <c r="A242" s="11" t="n">
        <f aca="false">A241+ORG.OPENOFFICE.DAYSINMONTH(A241)</f>
        <v>50891</v>
      </c>
      <c r="B242" s="6" t="n">
        <f aca="false">B241+1</f>
        <v>218</v>
      </c>
      <c r="C242" s="7" t="n">
        <f aca="false">-1 *PMT(B$3/12, 240, B$9)</f>
        <v>9089.70493949128</v>
      </c>
      <c r="D242" s="7" t="n">
        <f aca="false">-1 * IPMT(B$3/12, B242, 240, B$9)</f>
        <v>669.760112414127</v>
      </c>
      <c r="E242" s="7" t="n">
        <f aca="false">-1 * PPMT(B$3/12, B242, 240, B$9)</f>
        <v>8419.94482707715</v>
      </c>
      <c r="F242" s="7" t="n">
        <f aca="false">F241+D242</f>
        <v>674063.765706291</v>
      </c>
      <c r="G242" s="7" t="n">
        <f aca="false">E242+G241</f>
        <v>1807491.91110281</v>
      </c>
      <c r="H242" s="7" t="n">
        <f aca="false">H241+B$2*B$15/12</f>
        <v>726666.666666668</v>
      </c>
      <c r="I242" s="7" t="n">
        <f aca="false">G242+H242</f>
        <v>2534158.57776948</v>
      </c>
      <c r="J242" s="7" t="n">
        <f aca="false">B$4</f>
        <v>500000</v>
      </c>
      <c r="K242" s="7" t="n">
        <f aca="false">I242+J242</f>
        <v>3034158.57776948</v>
      </c>
      <c r="L242" s="7" t="n">
        <f aca="false">D242</f>
        <v>669.760112414127</v>
      </c>
      <c r="M242" s="7" t="n">
        <f aca="false">M241*(1+(B$15/12))</f>
        <v>5732.04805585552</v>
      </c>
      <c r="N242" s="7" t="n">
        <f aca="false">M242+L242</f>
        <v>6401.80816826965</v>
      </c>
      <c r="O242" s="7" t="n">
        <f aca="false">O241*(1+(B$15/12))</f>
        <v>17895.7522117159</v>
      </c>
      <c r="P242" s="7" t="n">
        <f aca="false">J242*B$5/12</f>
        <v>833.333333333333</v>
      </c>
      <c r="Q242" s="7" t="n">
        <f aca="false">O242-N242+P242</f>
        <v>12327.2773767796</v>
      </c>
      <c r="R242" s="7" t="n">
        <f aca="false">R241+Q242</f>
        <v>1708183.12848314</v>
      </c>
      <c r="S242" s="12" t="n">
        <f aca="false">12*Q242/K242</f>
        <v>0.0487539872191194</v>
      </c>
      <c r="T242" s="7" t="n">
        <f aca="false">M242+C242</f>
        <v>14821.7529953468</v>
      </c>
      <c r="U242" s="7" t="n">
        <f aca="false">O242</f>
        <v>17895.7522117159</v>
      </c>
      <c r="V242" s="13" t="n">
        <f aca="false">U242-T242</f>
        <v>3073.99921636907</v>
      </c>
      <c r="W242" s="13" t="n">
        <f aca="false">W241+V242</f>
        <v>219024.550713662</v>
      </c>
    </row>
    <row r="243" customFormat="false" ht="12.8" hidden="false" customHeight="false" outlineLevel="0" collapsed="false">
      <c r="A243" s="11" t="n">
        <f aca="false">A242+ORG.OPENOFFICE.DAYSINMONTH(A242)</f>
        <v>50922</v>
      </c>
      <c r="B243" s="6" t="n">
        <f aca="false">B242+1</f>
        <v>219</v>
      </c>
      <c r="C243" s="7" t="n">
        <f aca="false">-1 *PMT(B$3/12, 240, B$9)</f>
        <v>9089.70493949128</v>
      </c>
      <c r="D243" s="7" t="n">
        <f aca="false">-1 * IPMT(B$3/12, B243, 240, B$9)</f>
        <v>641.693629657202</v>
      </c>
      <c r="E243" s="7" t="n">
        <f aca="false">-1 * PPMT(B$3/12, B243, 240, B$9)</f>
        <v>8448.01130983408</v>
      </c>
      <c r="F243" s="7" t="n">
        <f aca="false">F242+D243</f>
        <v>674705.459335948</v>
      </c>
      <c r="G243" s="7" t="n">
        <f aca="false">E243+G242</f>
        <v>1815939.92241264</v>
      </c>
      <c r="H243" s="7" t="n">
        <f aca="false">H242+B$2*B$15/12</f>
        <v>730000.000000001</v>
      </c>
      <c r="I243" s="7" t="n">
        <f aca="false">G243+H243</f>
        <v>2545939.92241264</v>
      </c>
      <c r="J243" s="7" t="n">
        <f aca="false">B$4</f>
        <v>500000</v>
      </c>
      <c r="K243" s="7" t="n">
        <f aca="false">I243+J243</f>
        <v>3045939.92241264</v>
      </c>
      <c r="L243" s="7" t="n">
        <f aca="false">D243</f>
        <v>641.693629657202</v>
      </c>
      <c r="M243" s="7" t="n">
        <f aca="false">M242*(1+(B$15/12))</f>
        <v>5741.60146928195</v>
      </c>
      <c r="N243" s="7" t="n">
        <f aca="false">M243+L243</f>
        <v>6383.29509893915</v>
      </c>
      <c r="O243" s="7" t="n">
        <f aca="false">O242*(1+(B$15/12))</f>
        <v>17925.5784654021</v>
      </c>
      <c r="P243" s="7" t="n">
        <f aca="false">J243*B$5/12</f>
        <v>833.333333333333</v>
      </c>
      <c r="Q243" s="7" t="n">
        <f aca="false">O243-N243+P243</f>
        <v>12375.6166997963</v>
      </c>
      <c r="R243" s="7" t="n">
        <f aca="false">R242+Q243</f>
        <v>1720558.74518293</v>
      </c>
      <c r="S243" s="12" t="n">
        <f aca="false">12*Q243/K243</f>
        <v>0.0487558534246875</v>
      </c>
      <c r="T243" s="7" t="n">
        <f aca="false">M243+C243</f>
        <v>14831.3064087732</v>
      </c>
      <c r="U243" s="7" t="n">
        <f aca="false">O243</f>
        <v>17925.5784654021</v>
      </c>
      <c r="V243" s="13" t="n">
        <f aca="false">U243-T243</f>
        <v>3094.27205662884</v>
      </c>
      <c r="W243" s="13" t="n">
        <f aca="false">W242+V243</f>
        <v>222118.822770291</v>
      </c>
    </row>
    <row r="244" customFormat="false" ht="12.8" hidden="false" customHeight="false" outlineLevel="0" collapsed="false">
      <c r="A244" s="11" t="n">
        <f aca="false">A243+ORG.OPENOFFICE.DAYSINMONTH(A243)</f>
        <v>50952</v>
      </c>
      <c r="B244" s="6" t="n">
        <f aca="false">B243+1</f>
        <v>220</v>
      </c>
      <c r="C244" s="7" t="n">
        <f aca="false">-1 *PMT(B$3/12, 240, B$9)</f>
        <v>9089.70493949128</v>
      </c>
      <c r="D244" s="7" t="n">
        <f aca="false">-1 * IPMT(B$3/12, B244, 240, B$9)</f>
        <v>613.533591957755</v>
      </c>
      <c r="E244" s="7" t="n">
        <f aca="false">-1 * PPMT(B$3/12, B244, 240, B$9)</f>
        <v>8476.17134753353</v>
      </c>
      <c r="F244" s="7" t="n">
        <f aca="false">F243+D244</f>
        <v>675318.992927905</v>
      </c>
      <c r="G244" s="7" t="n">
        <f aca="false">E244+G243</f>
        <v>1824416.09376018</v>
      </c>
      <c r="H244" s="7" t="n">
        <f aca="false">H243+B$2*B$15/12</f>
        <v>733333.333333335</v>
      </c>
      <c r="I244" s="7" t="n">
        <f aca="false">G244+H244</f>
        <v>2557749.42709351</v>
      </c>
      <c r="J244" s="7" t="n">
        <f aca="false">B$4</f>
        <v>500000</v>
      </c>
      <c r="K244" s="7" t="n">
        <f aca="false">I244+J244</f>
        <v>3057749.42709351</v>
      </c>
      <c r="L244" s="7" t="n">
        <f aca="false">D244</f>
        <v>613.533591957755</v>
      </c>
      <c r="M244" s="7" t="n">
        <f aca="false">M243*(1+(B$15/12))</f>
        <v>5751.17080506408</v>
      </c>
      <c r="N244" s="7" t="n">
        <f aca="false">M244+L244</f>
        <v>6364.70439702184</v>
      </c>
      <c r="O244" s="7" t="n">
        <f aca="false">O243*(1+(B$15/12))</f>
        <v>17955.4544295111</v>
      </c>
      <c r="P244" s="7" t="n">
        <f aca="false">J244*B$5/12</f>
        <v>833.333333333333</v>
      </c>
      <c r="Q244" s="7" t="n">
        <f aca="false">O244-N244+P244</f>
        <v>12424.0833658226</v>
      </c>
      <c r="R244" s="7" t="n">
        <f aca="false">R243+Q244</f>
        <v>1732982.82854876</v>
      </c>
      <c r="S244" s="12" t="n">
        <f aca="false">12*Q244/K244</f>
        <v>0.0487577559720401</v>
      </c>
      <c r="T244" s="7" t="n">
        <f aca="false">M244+C244</f>
        <v>14840.8757445554</v>
      </c>
      <c r="U244" s="7" t="n">
        <f aca="false">O244</f>
        <v>17955.4544295111</v>
      </c>
      <c r="V244" s="13" t="n">
        <f aca="false">U244-T244</f>
        <v>3114.5786849557</v>
      </c>
      <c r="W244" s="13" t="n">
        <f aca="false">W243+V244</f>
        <v>225233.401455247</v>
      </c>
    </row>
    <row r="245" customFormat="false" ht="12.8" hidden="false" customHeight="false" outlineLevel="0" collapsed="false">
      <c r="A245" s="11" t="n">
        <f aca="false">A244+ORG.OPENOFFICE.DAYSINMONTH(A244)</f>
        <v>50983</v>
      </c>
      <c r="B245" s="6" t="n">
        <f aca="false">B244+1</f>
        <v>221</v>
      </c>
      <c r="C245" s="7" t="n">
        <f aca="false">-1 *PMT(B$3/12, 240, B$9)</f>
        <v>9089.70493949128</v>
      </c>
      <c r="D245" s="7" t="n">
        <f aca="false">-1 * IPMT(B$3/12, B245, 240, B$9)</f>
        <v>585.279687465976</v>
      </c>
      <c r="E245" s="7" t="n">
        <f aca="false">-1 * PPMT(B$3/12, B245, 240, B$9)</f>
        <v>8504.42525202531</v>
      </c>
      <c r="F245" s="7" t="n">
        <f aca="false">F244+D245</f>
        <v>675904.272615371</v>
      </c>
      <c r="G245" s="7" t="n">
        <f aca="false">E245+G244</f>
        <v>1832920.5190122</v>
      </c>
      <c r="H245" s="7" t="n">
        <f aca="false">H244+B$2*B$15/12</f>
        <v>736666.666666668</v>
      </c>
      <c r="I245" s="7" t="n">
        <f aca="false">G245+H245</f>
        <v>2569587.18567887</v>
      </c>
      <c r="J245" s="7" t="n">
        <f aca="false">B$4</f>
        <v>500000</v>
      </c>
      <c r="K245" s="7" t="n">
        <f aca="false">I245+J245</f>
        <v>3069587.18567887</v>
      </c>
      <c r="L245" s="7" t="n">
        <f aca="false">D245</f>
        <v>585.279687465976</v>
      </c>
      <c r="M245" s="7" t="n">
        <f aca="false">M244*(1+(B$15/12))</f>
        <v>5760.75608973919</v>
      </c>
      <c r="N245" s="7" t="n">
        <f aca="false">M245+L245</f>
        <v>6346.03577720517</v>
      </c>
      <c r="O245" s="7" t="n">
        <f aca="false">O244*(1+(B$15/12))</f>
        <v>17985.3801868936</v>
      </c>
      <c r="P245" s="7" t="n">
        <f aca="false">J245*B$5/12</f>
        <v>833.333333333333</v>
      </c>
      <c r="Q245" s="7" t="n">
        <f aca="false">O245-N245+P245</f>
        <v>12472.6777430218</v>
      </c>
      <c r="R245" s="7" t="n">
        <f aca="false">R244+Q245</f>
        <v>1745455.50629178</v>
      </c>
      <c r="S245" s="12" t="n">
        <f aca="false">12*Q245/K245</f>
        <v>0.0487596943375823</v>
      </c>
      <c r="T245" s="7" t="n">
        <f aca="false">M245+C245</f>
        <v>14850.4610292305</v>
      </c>
      <c r="U245" s="7" t="n">
        <f aca="false">O245</f>
        <v>17985.3801868936</v>
      </c>
      <c r="V245" s="13" t="n">
        <f aca="false">U245-T245</f>
        <v>3134.91915766312</v>
      </c>
      <c r="W245" s="13" t="n">
        <f aca="false">W244+V245</f>
        <v>228368.32061291</v>
      </c>
    </row>
    <row r="246" customFormat="false" ht="12.8" hidden="false" customHeight="false" outlineLevel="0" collapsed="false">
      <c r="A246" s="11" t="n">
        <f aca="false">A245+ORG.OPENOFFICE.DAYSINMONTH(A245)</f>
        <v>51014</v>
      </c>
      <c r="B246" s="6" t="n">
        <f aca="false">B245+1</f>
        <v>222</v>
      </c>
      <c r="C246" s="7" t="n">
        <f aca="false">-1 *PMT(B$3/12, 240, B$9)</f>
        <v>9089.70493949128</v>
      </c>
      <c r="D246" s="7" t="n">
        <f aca="false">-1 * IPMT(B$3/12, B246, 240, B$9)</f>
        <v>556.931603292556</v>
      </c>
      <c r="E246" s="7" t="n">
        <f aca="false">-1 * PPMT(B$3/12, B246, 240, B$9)</f>
        <v>8532.77333619872</v>
      </c>
      <c r="F246" s="7" t="n">
        <f aca="false">F245+D246</f>
        <v>676461.204218664</v>
      </c>
      <c r="G246" s="7" t="n">
        <f aca="false">E246+G245</f>
        <v>1841453.2923484</v>
      </c>
      <c r="H246" s="7" t="n">
        <f aca="false">H245+B$2*B$15/12</f>
        <v>740000.000000001</v>
      </c>
      <c r="I246" s="7" t="n">
        <f aca="false">G246+H246</f>
        <v>2581453.2923484</v>
      </c>
      <c r="J246" s="7" t="n">
        <f aca="false">B$4</f>
        <v>500000</v>
      </c>
      <c r="K246" s="7" t="n">
        <f aca="false">I246+J246</f>
        <v>3081453.2923484</v>
      </c>
      <c r="L246" s="7" t="n">
        <f aca="false">D246</f>
        <v>556.931603292556</v>
      </c>
      <c r="M246" s="7" t="n">
        <f aca="false">M245*(1+(B$15/12))</f>
        <v>5770.35734988876</v>
      </c>
      <c r="N246" s="7" t="n">
        <f aca="false">M246+L246</f>
        <v>6327.28895318131</v>
      </c>
      <c r="O246" s="7" t="n">
        <f aca="false">O245*(1+(B$15/12))</f>
        <v>18015.3558205384</v>
      </c>
      <c r="P246" s="7" t="n">
        <f aca="false">J246*B$5/12</f>
        <v>833.333333333333</v>
      </c>
      <c r="Q246" s="7" t="n">
        <f aca="false">O246-N246+P246</f>
        <v>12521.4002006904</v>
      </c>
      <c r="R246" s="7" t="n">
        <f aca="false">R245+Q246</f>
        <v>1757976.90649247</v>
      </c>
      <c r="S246" s="12" t="n">
        <f aca="false">12*Q246/K246</f>
        <v>0.0487616680030133</v>
      </c>
      <c r="T246" s="7" t="n">
        <f aca="false">M246+C246</f>
        <v>14860.06228938</v>
      </c>
      <c r="U246" s="7" t="n">
        <f aca="false">O246</f>
        <v>18015.3558205384</v>
      </c>
      <c r="V246" s="13" t="n">
        <f aca="false">U246-T246</f>
        <v>3155.29353115837</v>
      </c>
      <c r="W246" s="13" t="n">
        <f aca="false">W245+V246</f>
        <v>231523.614144068</v>
      </c>
    </row>
    <row r="247" customFormat="false" ht="12.8" hidden="false" customHeight="false" outlineLevel="0" collapsed="false">
      <c r="A247" s="11" t="n">
        <f aca="false">A246+ORG.OPENOFFICE.DAYSINMONTH(A246)</f>
        <v>51044</v>
      </c>
      <c r="B247" s="6" t="n">
        <f aca="false">B246+1</f>
        <v>223</v>
      </c>
      <c r="C247" s="7" t="n">
        <f aca="false">-1 *PMT(B$3/12, 240, B$9)</f>
        <v>9089.70493949128</v>
      </c>
      <c r="D247" s="7" t="n">
        <f aca="false">-1 * IPMT(B$3/12, B247, 240, B$9)</f>
        <v>528.489025505229</v>
      </c>
      <c r="E247" s="7" t="n">
        <f aca="false">-1 * PPMT(B$3/12, B247, 240, B$9)</f>
        <v>8561.21591398605</v>
      </c>
      <c r="F247" s="7" t="n">
        <f aca="false">F246+D247</f>
        <v>676989.693244169</v>
      </c>
      <c r="G247" s="7" t="n">
        <f aca="false">E247+G246</f>
        <v>1850014.50826239</v>
      </c>
      <c r="H247" s="7" t="n">
        <f aca="false">H246+B$2*B$15/12</f>
        <v>743333.333333335</v>
      </c>
      <c r="I247" s="7" t="n">
        <f aca="false">G247+H247</f>
        <v>2593347.84159572</v>
      </c>
      <c r="J247" s="7" t="n">
        <f aca="false">B$4</f>
        <v>500000</v>
      </c>
      <c r="K247" s="7" t="n">
        <f aca="false">I247+J247</f>
        <v>3093347.84159572</v>
      </c>
      <c r="L247" s="7" t="n">
        <f aca="false">D247</f>
        <v>528.489025505229</v>
      </c>
      <c r="M247" s="7" t="n">
        <f aca="false">M246*(1+(B$15/12))</f>
        <v>5779.97461213857</v>
      </c>
      <c r="N247" s="7" t="n">
        <f aca="false">M247+L247</f>
        <v>6308.4636376438</v>
      </c>
      <c r="O247" s="7" t="n">
        <f aca="false">O246*(1+(B$15/12))</f>
        <v>18045.3814135726</v>
      </c>
      <c r="P247" s="7" t="n">
        <f aca="false">J247*B$5/12</f>
        <v>833.333333333333</v>
      </c>
      <c r="Q247" s="7" t="n">
        <f aca="false">O247-N247+P247</f>
        <v>12570.2511092622</v>
      </c>
      <c r="R247" s="7" t="n">
        <f aca="false">R246+Q247</f>
        <v>1770547.15760173</v>
      </c>
      <c r="S247" s="12" t="n">
        <f aca="false">12*Q247/K247</f>
        <v>0.0487636764552585</v>
      </c>
      <c r="T247" s="7" t="n">
        <f aca="false">M247+C247</f>
        <v>14869.6795516299</v>
      </c>
      <c r="U247" s="7" t="n">
        <f aca="false">O247</f>
        <v>18045.3814135726</v>
      </c>
      <c r="V247" s="13" t="n">
        <f aca="false">U247-T247</f>
        <v>3175.70186194279</v>
      </c>
      <c r="W247" s="13" t="n">
        <f aca="false">W246+V247</f>
        <v>234699.316006011</v>
      </c>
    </row>
    <row r="248" customFormat="false" ht="12.8" hidden="false" customHeight="false" outlineLevel="0" collapsed="false">
      <c r="A248" s="11" t="n">
        <f aca="false">A247+ORG.OPENOFFICE.DAYSINMONTH(A247)</f>
        <v>51075</v>
      </c>
      <c r="B248" s="6" t="n">
        <f aca="false">B247+1</f>
        <v>224</v>
      </c>
      <c r="C248" s="7" t="n">
        <f aca="false">-1 *PMT(B$3/12, 240, B$9)</f>
        <v>9089.70493949128</v>
      </c>
      <c r="D248" s="7" t="n">
        <f aca="false">-1 * IPMT(B$3/12, B248, 240, B$9)</f>
        <v>499.951639125274</v>
      </c>
      <c r="E248" s="7" t="n">
        <f aca="false">-1 * PPMT(B$3/12, B248, 240, B$9)</f>
        <v>8589.75330036601</v>
      </c>
      <c r="F248" s="7" t="n">
        <f aca="false">F247+D248</f>
        <v>677489.644883295</v>
      </c>
      <c r="G248" s="7" t="n">
        <f aca="false">E248+G247</f>
        <v>1858604.26156275</v>
      </c>
      <c r="H248" s="7" t="n">
        <f aca="false">H247+B$2*B$15/12</f>
        <v>746666.666666668</v>
      </c>
      <c r="I248" s="7" t="n">
        <f aca="false">G248+H248</f>
        <v>2605270.92822942</v>
      </c>
      <c r="J248" s="7" t="n">
        <f aca="false">B$4</f>
        <v>500000</v>
      </c>
      <c r="K248" s="7" t="n">
        <f aca="false">I248+J248</f>
        <v>3105270.92822942</v>
      </c>
      <c r="L248" s="7" t="n">
        <f aca="false">D248</f>
        <v>499.951639125274</v>
      </c>
      <c r="M248" s="7" t="n">
        <f aca="false">M247*(1+(B$15/12))</f>
        <v>5789.6079031588</v>
      </c>
      <c r="N248" s="7" t="n">
        <f aca="false">M248+L248</f>
        <v>6289.55954228408</v>
      </c>
      <c r="O248" s="7" t="n">
        <f aca="false">O247*(1+(B$15/12))</f>
        <v>18075.4570492619</v>
      </c>
      <c r="P248" s="7" t="n">
        <f aca="false">J248*B$5/12</f>
        <v>833.333333333333</v>
      </c>
      <c r="Q248" s="7" t="n">
        <f aca="false">O248-N248+P248</f>
        <v>12619.2308403112</v>
      </c>
      <c r="R248" s="7" t="n">
        <f aca="false">R247+Q248</f>
        <v>1783166.38844204</v>
      </c>
      <c r="S248" s="12" t="n">
        <f aca="false">12*Q248/K248</f>
        <v>0.0487657191864021</v>
      </c>
      <c r="T248" s="7" t="n">
        <f aca="false">M248+C248</f>
        <v>14879.3128426501</v>
      </c>
      <c r="U248" s="7" t="n">
        <f aca="false">O248</f>
        <v>18075.4570492619</v>
      </c>
      <c r="V248" s="13" t="n">
        <f aca="false">U248-T248</f>
        <v>3196.14420661185</v>
      </c>
      <c r="W248" s="13" t="n">
        <f aca="false">W247+V248</f>
        <v>237895.460212623</v>
      </c>
    </row>
    <row r="249" customFormat="false" ht="12.8" hidden="false" customHeight="false" outlineLevel="0" collapsed="false">
      <c r="A249" s="11" t="n">
        <f aca="false">A248+ORG.OPENOFFICE.DAYSINMONTH(A248)</f>
        <v>51105</v>
      </c>
      <c r="B249" s="6" t="n">
        <f aca="false">B248+1</f>
        <v>225</v>
      </c>
      <c r="C249" s="7" t="n">
        <f aca="false">-1 *PMT(B$3/12, 240, B$9)</f>
        <v>9089.70493949128</v>
      </c>
      <c r="D249" s="7" t="n">
        <f aca="false">-1 * IPMT(B$3/12, B249, 240, B$9)</f>
        <v>471.319128124053</v>
      </c>
      <c r="E249" s="7" t="n">
        <f aca="false">-1 * PPMT(B$3/12, B249, 240, B$9)</f>
        <v>8618.38581136723</v>
      </c>
      <c r="F249" s="7" t="n">
        <f aca="false">F248+D249</f>
        <v>677960.964011419</v>
      </c>
      <c r="G249" s="7" t="n">
        <f aca="false">E249+G248</f>
        <v>1867222.64737412</v>
      </c>
      <c r="H249" s="7" t="n">
        <f aca="false">H248+B$2*B$15/12</f>
        <v>750000.000000001</v>
      </c>
      <c r="I249" s="7" t="n">
        <f aca="false">G249+H249</f>
        <v>2617222.64737412</v>
      </c>
      <c r="J249" s="7" t="n">
        <f aca="false">B$4</f>
        <v>500000</v>
      </c>
      <c r="K249" s="7" t="n">
        <f aca="false">I249+J249</f>
        <v>3117222.64737412</v>
      </c>
      <c r="L249" s="7" t="n">
        <f aca="false">D249</f>
        <v>471.319128124053</v>
      </c>
      <c r="M249" s="7" t="n">
        <f aca="false">M248*(1+(B$15/12))</f>
        <v>5799.25724966407</v>
      </c>
      <c r="N249" s="7" t="n">
        <f aca="false">M249+L249</f>
        <v>6270.57637778812</v>
      </c>
      <c r="O249" s="7" t="n">
        <f aca="false">O248*(1+(B$15/12))</f>
        <v>18105.5828110107</v>
      </c>
      <c r="P249" s="7" t="n">
        <f aca="false">J249*B$5/12</f>
        <v>833.333333333333</v>
      </c>
      <c r="Q249" s="7" t="n">
        <f aca="false">O249-N249+P249</f>
        <v>12668.3397665559</v>
      </c>
      <c r="R249" s="7" t="n">
        <f aca="false">R248+Q249</f>
        <v>1795834.7282086</v>
      </c>
      <c r="S249" s="12" t="n">
        <f aca="false">12*Q249/K249</f>
        <v>0.0487677956936215</v>
      </c>
      <c r="T249" s="7" t="n">
        <f aca="false">M249+C249</f>
        <v>14888.9621891553</v>
      </c>
      <c r="U249" s="7" t="n">
        <f aca="false">O249</f>
        <v>18105.5828110107</v>
      </c>
      <c r="V249" s="13" t="n">
        <f aca="false">U249-T249</f>
        <v>3216.62062185536</v>
      </c>
      <c r="W249" s="13" t="n">
        <f aca="false">W248+V249</f>
        <v>241112.080834478</v>
      </c>
    </row>
    <row r="250" customFormat="false" ht="12.8" hidden="false" customHeight="false" outlineLevel="0" collapsed="false">
      <c r="A250" s="11" t="n">
        <f aca="false">A249+ORG.OPENOFFICE.DAYSINMONTH(A249)</f>
        <v>51136</v>
      </c>
      <c r="B250" s="6" t="n">
        <f aca="false">B249+1</f>
        <v>226</v>
      </c>
      <c r="C250" s="7" t="n">
        <f aca="false">-1 *PMT(B$3/12, 240, B$9)</f>
        <v>9089.70493949128</v>
      </c>
      <c r="D250" s="7" t="n">
        <f aca="false">-1 * IPMT(B$3/12, B250, 240, B$9)</f>
        <v>442.591175419494</v>
      </c>
      <c r="E250" s="7" t="n">
        <f aca="false">-1 * PPMT(B$3/12, B250, 240, B$9)</f>
        <v>8647.11376407179</v>
      </c>
      <c r="F250" s="7" t="n">
        <f aca="false">F249+D250</f>
        <v>678403.555186838</v>
      </c>
      <c r="G250" s="7" t="n">
        <f aca="false">E250+G249</f>
        <v>1875869.76113819</v>
      </c>
      <c r="H250" s="7" t="n">
        <f aca="false">H249+B$2*B$15/12</f>
        <v>753333.333333335</v>
      </c>
      <c r="I250" s="7" t="n">
        <f aca="false">G250+H250</f>
        <v>2629203.09447153</v>
      </c>
      <c r="J250" s="7" t="n">
        <f aca="false">B$4</f>
        <v>500000</v>
      </c>
      <c r="K250" s="7" t="n">
        <f aca="false">I250+J250</f>
        <v>3129203.09447153</v>
      </c>
      <c r="L250" s="7" t="n">
        <f aca="false">D250</f>
        <v>442.591175419494</v>
      </c>
      <c r="M250" s="7" t="n">
        <f aca="false">M249*(1+(B$15/12))</f>
        <v>5808.92267841351</v>
      </c>
      <c r="N250" s="7" t="n">
        <f aca="false">M250+L250</f>
        <v>6251.513853833</v>
      </c>
      <c r="O250" s="7" t="n">
        <f aca="false">O249*(1+(B$15/12))</f>
        <v>18135.7587823624</v>
      </c>
      <c r="P250" s="7" t="n">
        <f aca="false">J250*B$5/12</f>
        <v>833.333333333333</v>
      </c>
      <c r="Q250" s="7" t="n">
        <f aca="false">O250-N250+P250</f>
        <v>12717.5782618627</v>
      </c>
      <c r="R250" s="7" t="n">
        <f aca="false">R249+Q250</f>
        <v>1808552.30647046</v>
      </c>
      <c r="S250" s="12" t="n">
        <f aca="false">12*Q250/K250</f>
        <v>0.0487699054791221</v>
      </c>
      <c r="T250" s="7" t="n">
        <f aca="false">M250+C250</f>
        <v>14898.6276179048</v>
      </c>
      <c r="U250" s="7" t="n">
        <f aca="false">O250</f>
        <v>18135.7587823624</v>
      </c>
      <c r="V250" s="13" t="n">
        <f aca="false">U250-T250</f>
        <v>3237.1311644576</v>
      </c>
      <c r="W250" s="13" t="n">
        <f aca="false">W249+V250</f>
        <v>244349.211998936</v>
      </c>
    </row>
    <row r="251" customFormat="false" ht="12.8" hidden="false" customHeight="false" outlineLevel="0" collapsed="false">
      <c r="A251" s="11" t="n">
        <f aca="false">A250+ORG.OPENOFFICE.DAYSINMONTH(A250)</f>
        <v>51167</v>
      </c>
      <c r="B251" s="6" t="n">
        <f aca="false">B250+1</f>
        <v>227</v>
      </c>
      <c r="C251" s="7" t="n">
        <f aca="false">-1 *PMT(B$3/12, 240, B$9)</f>
        <v>9089.70493949128</v>
      </c>
      <c r="D251" s="7" t="n">
        <f aca="false">-1 * IPMT(B$3/12, B251, 240, B$9)</f>
        <v>413.76746287259</v>
      </c>
      <c r="E251" s="7" t="n">
        <f aca="false">-1 * PPMT(B$3/12, B251, 240, B$9)</f>
        <v>8675.93747661869</v>
      </c>
      <c r="F251" s="7" t="n">
        <f aca="false">F250+D251</f>
        <v>678817.322649711</v>
      </c>
      <c r="G251" s="7" t="n">
        <f aca="false">E251+G250</f>
        <v>1884545.69861481</v>
      </c>
      <c r="H251" s="7" t="n">
        <f aca="false">H250+B$2*B$15/12</f>
        <v>756666.666666668</v>
      </c>
      <c r="I251" s="7" t="n">
        <f aca="false">G251+H251</f>
        <v>2641212.36528148</v>
      </c>
      <c r="J251" s="7" t="n">
        <f aca="false">B$4</f>
        <v>500000</v>
      </c>
      <c r="K251" s="7" t="n">
        <f aca="false">I251+J251</f>
        <v>3141212.36528148</v>
      </c>
      <c r="L251" s="7" t="n">
        <f aca="false">D251</f>
        <v>413.76746287259</v>
      </c>
      <c r="M251" s="7" t="n">
        <f aca="false">M250*(1+(B$15/12))</f>
        <v>5818.60421621086</v>
      </c>
      <c r="N251" s="7" t="n">
        <f aca="false">M251+L251</f>
        <v>6232.37167908345</v>
      </c>
      <c r="O251" s="7" t="n">
        <f aca="false">O250*(1+(B$15/12))</f>
        <v>18165.9850469997</v>
      </c>
      <c r="P251" s="7" t="n">
        <f aca="false">J251*B$5/12</f>
        <v>833.333333333333</v>
      </c>
      <c r="Q251" s="7" t="n">
        <f aca="false">O251-N251+P251</f>
        <v>12766.9467012495</v>
      </c>
      <c r="R251" s="7" t="n">
        <f aca="false">R250+Q251</f>
        <v>1821319.25317171</v>
      </c>
      <c r="S251" s="12" t="n">
        <f aca="false">12*Q251/K251</f>
        <v>0.0487720480500739</v>
      </c>
      <c r="T251" s="7" t="n">
        <f aca="false">M251+C251</f>
        <v>14908.3091557021</v>
      </c>
      <c r="U251" s="7" t="n">
        <f aca="false">O251</f>
        <v>18165.9850469997</v>
      </c>
      <c r="V251" s="13" t="n">
        <f aca="false">U251-T251</f>
        <v>3257.67589129752</v>
      </c>
      <c r="W251" s="13" t="n">
        <f aca="false">W250+V251</f>
        <v>247606.887890234</v>
      </c>
    </row>
    <row r="252" customFormat="false" ht="12.8" hidden="false" customHeight="false" outlineLevel="0" collapsed="false">
      <c r="A252" s="11" t="n">
        <f aca="false">A251+ORG.OPENOFFICE.DAYSINMONTH(A251)</f>
        <v>51196</v>
      </c>
      <c r="B252" s="6" t="n">
        <f aca="false">B251+1</f>
        <v>228</v>
      </c>
      <c r="C252" s="7" t="n">
        <f aca="false">-1 *PMT(B$3/12, 240, B$9)</f>
        <v>9089.70493949128</v>
      </c>
      <c r="D252" s="7" t="n">
        <f aca="false">-1 * IPMT(B$3/12, B252, 240, B$9)</f>
        <v>384.847671283858</v>
      </c>
      <c r="E252" s="7" t="n">
        <f aca="false">-1 * PPMT(B$3/12, B252, 240, B$9)</f>
        <v>8704.85726820742</v>
      </c>
      <c r="F252" s="7" t="n">
        <f aca="false">F251+D252</f>
        <v>679202.170320994</v>
      </c>
      <c r="G252" s="7" t="n">
        <f aca="false">E252+G251</f>
        <v>1893250.55588302</v>
      </c>
      <c r="H252" s="7" t="n">
        <f aca="false">H251+B$2*B$15/12</f>
        <v>760000.000000002</v>
      </c>
      <c r="I252" s="7" t="n">
        <f aca="false">G252+H252</f>
        <v>2653250.55588302</v>
      </c>
      <c r="J252" s="7" t="n">
        <f aca="false">B$4</f>
        <v>500000</v>
      </c>
      <c r="K252" s="7" t="n">
        <f aca="false">I252+J252</f>
        <v>3153250.55588302</v>
      </c>
      <c r="L252" s="7" t="n">
        <f aca="false">D252</f>
        <v>384.847671283858</v>
      </c>
      <c r="M252" s="7" t="n">
        <f aca="false">M251*(1+(B$15/12))</f>
        <v>5828.30188990455</v>
      </c>
      <c r="N252" s="7" t="n">
        <f aca="false">M252+L252</f>
        <v>6213.1495611884</v>
      </c>
      <c r="O252" s="7" t="n">
        <f aca="false">O251*(1+(B$15/12))</f>
        <v>18196.2616887447</v>
      </c>
      <c r="P252" s="7" t="n">
        <f aca="false">J252*B$5/12</f>
        <v>833.333333333333</v>
      </c>
      <c r="Q252" s="7" t="n">
        <f aca="false">O252-N252+P252</f>
        <v>12816.4454608896</v>
      </c>
      <c r="R252" s="7" t="n">
        <f aca="false">R251+Q252</f>
        <v>1834135.6986326</v>
      </c>
      <c r="S252" s="12" t="n">
        <f aca="false">12*Q252/K252</f>
        <v>0.0487742229185484</v>
      </c>
      <c r="T252" s="7" t="n">
        <f aca="false">M252+C252</f>
        <v>14918.0068293958</v>
      </c>
      <c r="U252" s="7" t="n">
        <f aca="false">O252</f>
        <v>18196.2616887447</v>
      </c>
      <c r="V252" s="13" t="n">
        <f aca="false">U252-T252</f>
        <v>3278.25485934883</v>
      </c>
      <c r="W252" s="13" t="n">
        <f aca="false">W251+V252</f>
        <v>250885.142749582</v>
      </c>
      <c r="X252" s="7" t="n">
        <f aca="false">SUM(V241:V252)</f>
        <v>37988.3513602457</v>
      </c>
    </row>
    <row r="253" customFormat="false" ht="12.8" hidden="false" customHeight="false" outlineLevel="0" collapsed="false">
      <c r="A253" s="11" t="n">
        <f aca="false">A252+ORG.OPENOFFICE.DAYSINMONTH(A252)</f>
        <v>51227</v>
      </c>
      <c r="B253" s="6" t="n">
        <f aca="false">B252+1</f>
        <v>229</v>
      </c>
      <c r="C253" s="7" t="n">
        <f aca="false">-1 *PMT(B$3/12, 240, B$9)</f>
        <v>9089.70493949128</v>
      </c>
      <c r="D253" s="7" t="n">
        <f aca="false">-1 * IPMT(B$3/12, B253, 240, B$9)</f>
        <v>355.831480389833</v>
      </c>
      <c r="E253" s="7" t="n">
        <f aca="false">-1 * PPMT(B$3/12, B253, 240, B$9)</f>
        <v>8733.87345910145</v>
      </c>
      <c r="F253" s="7" t="n">
        <f aca="false">F252+D253</f>
        <v>679558.001801384</v>
      </c>
      <c r="G253" s="7" t="n">
        <f aca="false">E253+G252</f>
        <v>1901984.42934212</v>
      </c>
      <c r="H253" s="7" t="n">
        <f aca="false">H252+B$2*B$15/12</f>
        <v>763333.333333335</v>
      </c>
      <c r="I253" s="7" t="n">
        <f aca="false">G253+H253</f>
        <v>2665317.76267545</v>
      </c>
      <c r="J253" s="7" t="n">
        <f aca="false">B$4</f>
        <v>500000</v>
      </c>
      <c r="K253" s="7" t="n">
        <f aca="false">I253+J253</f>
        <v>3165317.76267545</v>
      </c>
      <c r="L253" s="7" t="n">
        <f aca="false">D253</f>
        <v>355.831480389833</v>
      </c>
      <c r="M253" s="7" t="n">
        <f aca="false">M252*(1+(B$15/12))</f>
        <v>5838.01572638772</v>
      </c>
      <c r="N253" s="7" t="n">
        <f aca="false">M253+L253</f>
        <v>6193.84720677756</v>
      </c>
      <c r="O253" s="7" t="n">
        <f aca="false">O252*(1+(B$15/12))</f>
        <v>18226.5887915592</v>
      </c>
      <c r="P253" s="7" t="n">
        <f aca="false">J253*B$5/12</f>
        <v>833.333333333333</v>
      </c>
      <c r="Q253" s="7" t="n">
        <f aca="false">O253-N253+P253</f>
        <v>12866.074918115</v>
      </c>
      <c r="R253" s="7" t="n">
        <f aca="false">R252+Q253</f>
        <v>1847001.77355072</v>
      </c>
      <c r="S253" s="12" t="n">
        <f aca="false">12*Q253/K253</f>
        <v>0.0487764296014568</v>
      </c>
      <c r="T253" s="7" t="n">
        <f aca="false">M253+C253</f>
        <v>14927.720665879</v>
      </c>
      <c r="U253" s="7" t="n">
        <f aca="false">O253</f>
        <v>18226.5887915592</v>
      </c>
      <c r="V253" s="13" t="n">
        <f aca="false">U253-T253</f>
        <v>3298.86812568023</v>
      </c>
      <c r="W253" s="13" t="n">
        <f aca="false">W252+V253</f>
        <v>254184.010875263</v>
      </c>
    </row>
    <row r="254" customFormat="false" ht="12.8" hidden="false" customHeight="false" outlineLevel="0" collapsed="false">
      <c r="A254" s="11" t="n">
        <f aca="false">A253+ORG.OPENOFFICE.DAYSINMONTH(A253)</f>
        <v>51257</v>
      </c>
      <c r="B254" s="6" t="n">
        <f aca="false">B253+1</f>
        <v>230</v>
      </c>
      <c r="C254" s="7" t="n">
        <f aca="false">-1 *PMT(B$3/12, 240, B$9)</f>
        <v>9089.70493949128</v>
      </c>
      <c r="D254" s="7" t="n">
        <f aca="false">-1 * IPMT(B$3/12, B254, 240, B$9)</f>
        <v>326.718568859493</v>
      </c>
      <c r="E254" s="7" t="n">
        <f aca="false">-1 * PPMT(B$3/12, B254, 240, B$9)</f>
        <v>8762.98637063179</v>
      </c>
      <c r="F254" s="7" t="n">
        <f aca="false">F253+D254</f>
        <v>679884.720370244</v>
      </c>
      <c r="G254" s="7" t="n">
        <f aca="false">E254+G253</f>
        <v>1910747.41571275</v>
      </c>
      <c r="H254" s="7" t="n">
        <f aca="false">H253+B$2*B$15/12</f>
        <v>766666.666666668</v>
      </c>
      <c r="I254" s="7" t="n">
        <f aca="false">G254+H254</f>
        <v>2677414.08237942</v>
      </c>
      <c r="J254" s="7" t="n">
        <f aca="false">B$4</f>
        <v>500000</v>
      </c>
      <c r="K254" s="7" t="n">
        <f aca="false">I254+J254</f>
        <v>3177414.08237942</v>
      </c>
      <c r="L254" s="7" t="n">
        <f aca="false">D254</f>
        <v>326.718568859493</v>
      </c>
      <c r="M254" s="7" t="n">
        <f aca="false">M253*(1+(B$15/12))</f>
        <v>5847.74575259837</v>
      </c>
      <c r="N254" s="7" t="n">
        <f aca="false">M254+L254</f>
        <v>6174.46432145786</v>
      </c>
      <c r="O254" s="7" t="n">
        <f aca="false">O253*(1+(B$15/12))</f>
        <v>18256.9664395452</v>
      </c>
      <c r="P254" s="7" t="n">
        <f aca="false">J254*B$5/12</f>
        <v>833.333333333333</v>
      </c>
      <c r="Q254" s="7" t="n">
        <f aca="false">O254-N254+P254</f>
        <v>12915.8354514206</v>
      </c>
      <c r="R254" s="7" t="n">
        <f aca="false">R253+Q254</f>
        <v>1859917.60900214</v>
      </c>
      <c r="S254" s="12" t="n">
        <f aca="false">12*Q254/K254</f>
        <v>0.0487786676204893</v>
      </c>
      <c r="T254" s="7" t="n">
        <f aca="false">M254+C254</f>
        <v>14937.4506920896</v>
      </c>
      <c r="U254" s="7" t="n">
        <f aca="false">O254</f>
        <v>18256.9664395452</v>
      </c>
      <c r="V254" s="13" t="n">
        <f aca="false">U254-T254</f>
        <v>3319.51574745552</v>
      </c>
      <c r="W254" s="13" t="n">
        <f aca="false">W253+V254</f>
        <v>257503.526622718</v>
      </c>
    </row>
    <row r="255" customFormat="false" ht="12.8" hidden="false" customHeight="false" outlineLevel="0" collapsed="false">
      <c r="A255" s="11" t="n">
        <f aca="false">A254+ORG.OPENOFFICE.DAYSINMONTH(A254)</f>
        <v>51288</v>
      </c>
      <c r="B255" s="6" t="n">
        <f aca="false">B254+1</f>
        <v>231</v>
      </c>
      <c r="C255" s="7" t="n">
        <f aca="false">-1 *PMT(B$3/12, 240, B$9)</f>
        <v>9089.70493949128</v>
      </c>
      <c r="D255" s="7" t="n">
        <f aca="false">-1 * IPMT(B$3/12, B255, 240, B$9)</f>
        <v>297.50861429072</v>
      </c>
      <c r="E255" s="7" t="n">
        <f aca="false">-1 * PPMT(B$3/12, B255, 240, B$9)</f>
        <v>8792.19632520056</v>
      </c>
      <c r="F255" s="7" t="n">
        <f aca="false">F254+D255</f>
        <v>680182.228984534</v>
      </c>
      <c r="G255" s="7" t="n">
        <f aca="false">E255+G254</f>
        <v>1919539.61203795</v>
      </c>
      <c r="H255" s="7" t="n">
        <f aca="false">H254+B$2*B$15/12</f>
        <v>770000.000000002</v>
      </c>
      <c r="I255" s="7" t="n">
        <f aca="false">G255+H255</f>
        <v>2689539.61203795</v>
      </c>
      <c r="J255" s="7" t="n">
        <f aca="false">B$4</f>
        <v>500000</v>
      </c>
      <c r="K255" s="7" t="n">
        <f aca="false">I255+J255</f>
        <v>3189539.61203795</v>
      </c>
      <c r="L255" s="7" t="n">
        <f aca="false">D255</f>
        <v>297.50861429072</v>
      </c>
      <c r="M255" s="7" t="n">
        <f aca="false">M254*(1+(B$15/12))</f>
        <v>5857.49199551937</v>
      </c>
      <c r="N255" s="7" t="n">
        <f aca="false">M255+L255</f>
        <v>6155.00060981009</v>
      </c>
      <c r="O255" s="7" t="n">
        <f aca="false">O254*(1+(B$15/12))</f>
        <v>18287.3947169444</v>
      </c>
      <c r="P255" s="7" t="n">
        <f aca="false">J255*B$5/12</f>
        <v>833.333333333333</v>
      </c>
      <c r="Q255" s="7" t="n">
        <f aca="false">O255-N255+P255</f>
        <v>12965.7274404677</v>
      </c>
      <c r="R255" s="7" t="n">
        <f aca="false">R254+Q255</f>
        <v>1872883.3364426</v>
      </c>
      <c r="S255" s="12" t="n">
        <f aca="false">12*Q255/K255</f>
        <v>0.0487809365020548</v>
      </c>
      <c r="T255" s="7" t="n">
        <f aca="false">M255+C255</f>
        <v>14947.1969350106</v>
      </c>
      <c r="U255" s="7" t="n">
        <f aca="false">O255</f>
        <v>18287.3947169444</v>
      </c>
      <c r="V255" s="13" t="n">
        <f aca="false">U255-T255</f>
        <v>3340.19778193376</v>
      </c>
      <c r="W255" s="13" t="n">
        <f aca="false">W254+V255</f>
        <v>260843.724404652</v>
      </c>
    </row>
    <row r="256" customFormat="false" ht="12.8" hidden="false" customHeight="false" outlineLevel="0" collapsed="false">
      <c r="A256" s="11" t="n">
        <f aca="false">A255+ORG.OPENOFFICE.DAYSINMONTH(A255)</f>
        <v>51318</v>
      </c>
      <c r="B256" s="6" t="n">
        <f aca="false">B255+1</f>
        <v>232</v>
      </c>
      <c r="C256" s="7" t="n">
        <f aca="false">-1 *PMT(B$3/12, 240, B$9)</f>
        <v>9089.70493949128</v>
      </c>
      <c r="D256" s="7" t="n">
        <f aca="false">-1 * IPMT(B$3/12, B256, 240, B$9)</f>
        <v>268.201293206718</v>
      </c>
      <c r="E256" s="7" t="n">
        <f aca="false">-1 * PPMT(B$3/12, B256, 240, B$9)</f>
        <v>8821.50364628456</v>
      </c>
      <c r="F256" s="7" t="n">
        <f aca="false">F255+D256</f>
        <v>680450.430277741</v>
      </c>
      <c r="G256" s="7" t="n">
        <f aca="false">E256+G255</f>
        <v>1928361.11568424</v>
      </c>
      <c r="H256" s="7" t="n">
        <f aca="false">H255+B$2*B$15/12</f>
        <v>773333.333333335</v>
      </c>
      <c r="I256" s="7" t="n">
        <f aca="false">G256+H256</f>
        <v>2701694.44901757</v>
      </c>
      <c r="J256" s="7" t="n">
        <f aca="false">B$4</f>
        <v>500000</v>
      </c>
      <c r="K256" s="7" t="n">
        <f aca="false">I256+J256</f>
        <v>3201694.44901757</v>
      </c>
      <c r="L256" s="7" t="n">
        <f aca="false">D256</f>
        <v>268.201293206718</v>
      </c>
      <c r="M256" s="7" t="n">
        <f aca="false">M255*(1+(B$15/12))</f>
        <v>5867.25448217856</v>
      </c>
      <c r="N256" s="7" t="n">
        <f aca="false">M256+L256</f>
        <v>6135.45577538528</v>
      </c>
      <c r="O256" s="7" t="n">
        <f aca="false">O255*(1+(B$15/12))</f>
        <v>18317.8737081393</v>
      </c>
      <c r="P256" s="7" t="n">
        <f aca="false">J256*B$5/12</f>
        <v>833.333333333333</v>
      </c>
      <c r="Q256" s="7" t="n">
        <f aca="false">O256-N256+P256</f>
        <v>13015.7512660874</v>
      </c>
      <c r="R256" s="7" t="n">
        <f aca="false">R255+Q256</f>
        <v>1885899.08770869</v>
      </c>
      <c r="S256" s="12" t="n">
        <f aca="false">12*Q256/K256</f>
        <v>0.0487832357772224</v>
      </c>
      <c r="T256" s="7" t="n">
        <f aca="false">M256+C256</f>
        <v>14956.9594216698</v>
      </c>
      <c r="U256" s="7" t="n">
        <f aca="false">O256</f>
        <v>18317.8737081393</v>
      </c>
      <c r="V256" s="13" t="n">
        <f aca="false">U256-T256</f>
        <v>3360.91428646947</v>
      </c>
      <c r="W256" s="13" t="n">
        <f aca="false">W255+V256</f>
        <v>264204.638691121</v>
      </c>
    </row>
    <row r="257" customFormat="false" ht="12.8" hidden="false" customHeight="false" outlineLevel="0" collapsed="false">
      <c r="A257" s="11" t="n">
        <f aca="false">A256+ORG.OPENOFFICE.DAYSINMONTH(A256)</f>
        <v>51349</v>
      </c>
      <c r="B257" s="6" t="n">
        <f aca="false">B256+1</f>
        <v>233</v>
      </c>
      <c r="C257" s="7" t="n">
        <f aca="false">-1 *PMT(B$3/12, 240, B$9)</f>
        <v>9089.70493949128</v>
      </c>
      <c r="D257" s="7" t="n">
        <f aca="false">-1 * IPMT(B$3/12, B257, 240, B$9)</f>
        <v>238.796281052434</v>
      </c>
      <c r="E257" s="7" t="n">
        <f aca="false">-1 * PPMT(B$3/12, B257, 240, B$9)</f>
        <v>8850.90865843885</v>
      </c>
      <c r="F257" s="7" t="n">
        <f aca="false">F256+D257</f>
        <v>680689.226558794</v>
      </c>
      <c r="G257" s="7" t="n">
        <f aca="false">E257+G256</f>
        <v>1937212.02434268</v>
      </c>
      <c r="H257" s="7" t="n">
        <f aca="false">H256+B$2*B$15/12</f>
        <v>776666.666666668</v>
      </c>
      <c r="I257" s="7" t="n">
        <f aca="false">G257+H257</f>
        <v>2713878.69100934</v>
      </c>
      <c r="J257" s="7" t="n">
        <f aca="false">B$4</f>
        <v>500000</v>
      </c>
      <c r="K257" s="7" t="n">
        <f aca="false">I257+J257</f>
        <v>3213878.69100934</v>
      </c>
      <c r="L257" s="7" t="n">
        <f aca="false">D257</f>
        <v>238.796281052434</v>
      </c>
      <c r="M257" s="7" t="n">
        <f aca="false">M256*(1+(B$15/12))</f>
        <v>5877.03323964886</v>
      </c>
      <c r="N257" s="7" t="n">
        <f aca="false">M257+L257</f>
        <v>6115.8295207013</v>
      </c>
      <c r="O257" s="7" t="n">
        <f aca="false">O256*(1+(B$15/12))</f>
        <v>18348.4034976529</v>
      </c>
      <c r="P257" s="7" t="n">
        <f aca="false">J257*B$5/12</f>
        <v>833.333333333333</v>
      </c>
      <c r="Q257" s="7" t="n">
        <f aca="false">O257-N257+P257</f>
        <v>13065.9073102849</v>
      </c>
      <c r="R257" s="7" t="n">
        <f aca="false">R256+Q257</f>
        <v>1898964.99501898</v>
      </c>
      <c r="S257" s="12" t="n">
        <f aca="false">12*Q257/K257</f>
        <v>0.0487855649816632</v>
      </c>
      <c r="T257" s="7" t="n">
        <f aca="false">M257+C257</f>
        <v>14966.7381791401</v>
      </c>
      <c r="U257" s="7" t="n">
        <f aca="false">O257</f>
        <v>18348.4034976529</v>
      </c>
      <c r="V257" s="13" t="n">
        <f aca="false">U257-T257</f>
        <v>3381.66531851274</v>
      </c>
      <c r="W257" s="13" t="n">
        <f aca="false">W256+V257</f>
        <v>267586.304009634</v>
      </c>
    </row>
    <row r="258" customFormat="false" ht="12.8" hidden="false" customHeight="false" outlineLevel="0" collapsed="false">
      <c r="A258" s="11" t="n">
        <f aca="false">A257+ORG.OPENOFFICE.DAYSINMONTH(A257)</f>
        <v>51380</v>
      </c>
      <c r="B258" s="6" t="n">
        <f aca="false">B257+1</f>
        <v>234</v>
      </c>
      <c r="C258" s="7" t="n">
        <f aca="false">-1 *PMT(B$3/12, 240, B$9)</f>
        <v>9089.70493949128</v>
      </c>
      <c r="D258" s="7" t="n">
        <f aca="false">-1 * IPMT(B$3/12, B258, 240, B$9)</f>
        <v>209.293252190972</v>
      </c>
      <c r="E258" s="7" t="n">
        <f aca="false">-1 * PPMT(B$3/12, B258, 240, B$9)</f>
        <v>8880.41168730031</v>
      </c>
      <c r="F258" s="7" t="n">
        <f aca="false">F257+D258</f>
        <v>680898.519810985</v>
      </c>
      <c r="G258" s="7" t="n">
        <f aca="false">E258+G257</f>
        <v>1946092.43602998</v>
      </c>
      <c r="H258" s="7" t="n">
        <f aca="false">H257+B$2*B$15/12</f>
        <v>780000.000000002</v>
      </c>
      <c r="I258" s="7" t="n">
        <f aca="false">G258+H258</f>
        <v>2726092.43602998</v>
      </c>
      <c r="J258" s="7" t="n">
        <f aca="false">B$4</f>
        <v>500000</v>
      </c>
      <c r="K258" s="7" t="n">
        <f aca="false">I258+J258</f>
        <v>3226092.43602998</v>
      </c>
      <c r="L258" s="7" t="n">
        <f aca="false">D258</f>
        <v>209.293252190972</v>
      </c>
      <c r="M258" s="7" t="n">
        <f aca="false">M257*(1+(B$15/12))</f>
        <v>5886.82829504828</v>
      </c>
      <c r="N258" s="7" t="n">
        <f aca="false">M258+L258</f>
        <v>6096.12154723925</v>
      </c>
      <c r="O258" s="7" t="n">
        <f aca="false">O257*(1+(B$15/12))</f>
        <v>18378.984170149</v>
      </c>
      <c r="P258" s="7" t="n">
        <f aca="false">J258*B$5/12</f>
        <v>833.333333333333</v>
      </c>
      <c r="Q258" s="7" t="n">
        <f aca="false">O258-N258+P258</f>
        <v>13116.1959562431</v>
      </c>
      <c r="R258" s="7" t="n">
        <f aca="false">R257+Q258</f>
        <v>1912081.19097522</v>
      </c>
      <c r="S258" s="12" t="n">
        <f aca="false">12*Q258/K258</f>
        <v>0.048787923655593</v>
      </c>
      <c r="T258" s="7" t="n">
        <f aca="false">M258+C258</f>
        <v>14976.5332345396</v>
      </c>
      <c r="U258" s="7" t="n">
        <f aca="false">O258</f>
        <v>18378.984170149</v>
      </c>
      <c r="V258" s="13" t="n">
        <f aca="false">U258-T258</f>
        <v>3402.45093560942</v>
      </c>
      <c r="W258" s="13" t="n">
        <f aca="false">W257+V258</f>
        <v>270988.754945244</v>
      </c>
    </row>
    <row r="259" customFormat="false" ht="12.8" hidden="false" customHeight="false" outlineLevel="0" collapsed="false">
      <c r="A259" s="11" t="n">
        <f aca="false">A258+ORG.OPENOFFICE.DAYSINMONTH(A258)</f>
        <v>51410</v>
      </c>
      <c r="B259" s="6" t="n">
        <f aca="false">B258+1</f>
        <v>235</v>
      </c>
      <c r="C259" s="7" t="n">
        <f aca="false">-1 *PMT(B$3/12, 240, B$9)</f>
        <v>9089.70493949128</v>
      </c>
      <c r="D259" s="7" t="n">
        <f aca="false">-1 * IPMT(B$3/12, B259, 240, B$9)</f>
        <v>179.691879899971</v>
      </c>
      <c r="E259" s="7" t="n">
        <f aca="false">-1 * PPMT(B$3/12, B259, 240, B$9)</f>
        <v>8910.01305959131</v>
      </c>
      <c r="F259" s="7" t="n">
        <f aca="false">F258+D259</f>
        <v>681078.211690885</v>
      </c>
      <c r="G259" s="7" t="n">
        <f aca="false">E259+G258</f>
        <v>1955002.44908957</v>
      </c>
      <c r="H259" s="7" t="n">
        <f aca="false">H258+B$2*B$15/12</f>
        <v>783333.333333335</v>
      </c>
      <c r="I259" s="7" t="n">
        <f aca="false">G259+H259</f>
        <v>2738335.7824229</v>
      </c>
      <c r="J259" s="7" t="n">
        <f aca="false">B$4</f>
        <v>500000</v>
      </c>
      <c r="K259" s="7" t="n">
        <f aca="false">I259+J259</f>
        <v>3238335.7824229</v>
      </c>
      <c r="L259" s="7" t="n">
        <f aca="false">D259</f>
        <v>179.691879899971</v>
      </c>
      <c r="M259" s="7" t="n">
        <f aca="false">M258*(1+(B$15/12))</f>
        <v>5896.63967554003</v>
      </c>
      <c r="N259" s="7" t="n">
        <f aca="false">M259+L259</f>
        <v>6076.33155544</v>
      </c>
      <c r="O259" s="7" t="n">
        <f aca="false">O258*(1+(B$15/12))</f>
        <v>18409.6158104326</v>
      </c>
      <c r="P259" s="7" t="n">
        <f aca="false">J259*B$5/12</f>
        <v>833.333333333333</v>
      </c>
      <c r="Q259" s="7" t="n">
        <f aca="false">O259-N259+P259</f>
        <v>13166.6175883259</v>
      </c>
      <c r="R259" s="7" t="n">
        <f aca="false">R258+Q259</f>
        <v>1925247.80856354</v>
      </c>
      <c r="S259" s="12" t="n">
        <f aca="false">12*Q259/K259</f>
        <v>0.0487903113437164</v>
      </c>
      <c r="T259" s="7" t="n">
        <f aca="false">M259+C259</f>
        <v>14986.3446150313</v>
      </c>
      <c r="U259" s="7" t="n">
        <f aca="false">O259</f>
        <v>18409.6158104326</v>
      </c>
      <c r="V259" s="13" t="n">
        <f aca="false">U259-T259</f>
        <v>3423.27119540125</v>
      </c>
      <c r="W259" s="13" t="n">
        <f aca="false">W258+V259</f>
        <v>274412.026140645</v>
      </c>
    </row>
    <row r="260" customFormat="false" ht="12.8" hidden="false" customHeight="false" outlineLevel="0" collapsed="false">
      <c r="A260" s="11" t="n">
        <f aca="false">A259+ORG.OPENOFFICE.DAYSINMONTH(A259)</f>
        <v>51441</v>
      </c>
      <c r="B260" s="6" t="n">
        <f aca="false">B259+1</f>
        <v>236</v>
      </c>
      <c r="C260" s="7" t="n">
        <f aca="false">-1 *PMT(B$3/12, 240, B$9)</f>
        <v>9089.70493949128</v>
      </c>
      <c r="D260" s="7" t="n">
        <f aca="false">-1 * IPMT(B$3/12, B260, 240, B$9)</f>
        <v>149.991836367999</v>
      </c>
      <c r="E260" s="7" t="n">
        <f aca="false">-1 * PPMT(B$3/12, B260, 240, B$9)</f>
        <v>8939.71310312328</v>
      </c>
      <c r="F260" s="7" t="n">
        <f aca="false">F259+D260</f>
        <v>681228.203527253</v>
      </c>
      <c r="G260" s="7" t="n">
        <f aca="false">E260+G259</f>
        <v>1963942.16219269</v>
      </c>
      <c r="H260" s="7" t="n">
        <f aca="false">H259+B$2*B$15/12</f>
        <v>786666.666666669</v>
      </c>
      <c r="I260" s="7" t="n">
        <f aca="false">G260+H260</f>
        <v>2750608.82885936</v>
      </c>
      <c r="J260" s="7" t="n">
        <f aca="false">B$4</f>
        <v>500000</v>
      </c>
      <c r="K260" s="7" t="n">
        <f aca="false">I260+J260</f>
        <v>3250608.82885936</v>
      </c>
      <c r="L260" s="7" t="n">
        <f aca="false">D260</f>
        <v>149.991836367999</v>
      </c>
      <c r="M260" s="7" t="n">
        <f aca="false">M259*(1+(B$15/12))</f>
        <v>5906.46740833259</v>
      </c>
      <c r="N260" s="7" t="n">
        <f aca="false">M260+L260</f>
        <v>6056.45924470059</v>
      </c>
      <c r="O260" s="7" t="n">
        <f aca="false">O259*(1+(B$15/12))</f>
        <v>18440.2985034499</v>
      </c>
      <c r="P260" s="7" t="n">
        <f aca="false">J260*B$5/12</f>
        <v>833.333333333333</v>
      </c>
      <c r="Q260" s="7" t="n">
        <f aca="false">O260-N260+P260</f>
        <v>13217.1725920827</v>
      </c>
      <c r="R260" s="7" t="n">
        <f aca="false">R259+Q260</f>
        <v>1938464.98115563</v>
      </c>
      <c r="S260" s="12" t="n">
        <f aca="false">12*Q260/K260</f>
        <v>0.0487927275951709</v>
      </c>
      <c r="T260" s="7" t="n">
        <f aca="false">M260+C260</f>
        <v>14996.1723478239</v>
      </c>
      <c r="U260" s="7" t="n">
        <f aca="false">O260</f>
        <v>18440.2985034499</v>
      </c>
      <c r="V260" s="13" t="n">
        <f aca="false">U260-T260</f>
        <v>3444.12615562607</v>
      </c>
      <c r="W260" s="13" t="n">
        <f aca="false">W259+V260</f>
        <v>277856.152296271</v>
      </c>
    </row>
    <row r="261" customFormat="false" ht="12.8" hidden="false" customHeight="false" outlineLevel="0" collapsed="false">
      <c r="A261" s="11" t="n">
        <f aca="false">A260+ORG.OPENOFFICE.DAYSINMONTH(A260)</f>
        <v>51471</v>
      </c>
      <c r="B261" s="6" t="n">
        <f aca="false">B260+1</f>
        <v>237</v>
      </c>
      <c r="C261" s="7" t="n">
        <f aca="false">-1 *PMT(B$3/12, 240, B$9)</f>
        <v>9089.70493949128</v>
      </c>
      <c r="D261" s="7" t="n">
        <f aca="false">-1 * IPMT(B$3/12, B261, 240, B$9)</f>
        <v>120.192792690921</v>
      </c>
      <c r="E261" s="7" t="n">
        <f aca="false">-1 * PPMT(B$3/12, B261, 240, B$9)</f>
        <v>8969.51214680036</v>
      </c>
      <c r="F261" s="7" t="n">
        <f aca="false">F260+D261</f>
        <v>681348.396319943</v>
      </c>
      <c r="G261" s="7" t="n">
        <f aca="false">E261+G260</f>
        <v>1972911.67433949</v>
      </c>
      <c r="H261" s="7" t="n">
        <f aca="false">H260+B$2*B$15/12</f>
        <v>790000.000000002</v>
      </c>
      <c r="I261" s="7" t="n">
        <f aca="false">G261+H261</f>
        <v>2762911.67433949</v>
      </c>
      <c r="J261" s="7" t="n">
        <f aca="false">B$4</f>
        <v>500000</v>
      </c>
      <c r="K261" s="7" t="n">
        <f aca="false">I261+J261</f>
        <v>3262911.67433949</v>
      </c>
      <c r="L261" s="7" t="n">
        <f aca="false">D261</f>
        <v>120.192792690921</v>
      </c>
      <c r="M261" s="7" t="n">
        <f aca="false">M260*(1+(B$15/12))</f>
        <v>5916.31152067981</v>
      </c>
      <c r="N261" s="7" t="n">
        <f aca="false">M261+L261</f>
        <v>6036.50431337073</v>
      </c>
      <c r="O261" s="7" t="n">
        <f aca="false">O260*(1+(B$15/12))</f>
        <v>18471.032334289</v>
      </c>
      <c r="P261" s="7" t="n">
        <f aca="false">J261*B$5/12</f>
        <v>833.333333333333</v>
      </c>
      <c r="Q261" s="7" t="n">
        <f aca="false">O261-N261+P261</f>
        <v>13267.8613542516</v>
      </c>
      <c r="R261" s="7" t="n">
        <f aca="false">R260+Q261</f>
        <v>1951732.84250988</v>
      </c>
      <c r="S261" s="12" t="n">
        <f aca="false">12*Q261/K261</f>
        <v>0.0487951719634731</v>
      </c>
      <c r="T261" s="7" t="n">
        <f aca="false">M261+C261</f>
        <v>15006.0164601711</v>
      </c>
      <c r="U261" s="7" t="n">
        <f aca="false">O261</f>
        <v>18471.032334289</v>
      </c>
      <c r="V261" s="13" t="n">
        <f aca="false">U261-T261</f>
        <v>3465.01587411793</v>
      </c>
      <c r="W261" s="13" t="n">
        <f aca="false">W260+V261</f>
        <v>281321.168170389</v>
      </c>
    </row>
    <row r="262" customFormat="false" ht="12.8" hidden="false" customHeight="false" outlineLevel="0" collapsed="false">
      <c r="A262" s="11" t="n">
        <f aca="false">A261+ORG.OPENOFFICE.DAYSINMONTH(A261)</f>
        <v>51502</v>
      </c>
      <c r="B262" s="6" t="n">
        <f aca="false">B261+1</f>
        <v>238</v>
      </c>
      <c r="C262" s="7" t="n">
        <f aca="false">-1 *PMT(B$3/12, 240, B$9)</f>
        <v>9089.70493949128</v>
      </c>
      <c r="D262" s="7" t="n">
        <f aca="false">-1 * IPMT(B$3/12, B262, 240, B$9)</f>
        <v>90.2944188682518</v>
      </c>
      <c r="E262" s="7" t="n">
        <f aca="false">-1 * PPMT(B$3/12, B262, 240, B$9)</f>
        <v>8999.41052062303</v>
      </c>
      <c r="F262" s="7" t="n">
        <f aca="false">F261+D262</f>
        <v>681438.690738812</v>
      </c>
      <c r="G262" s="7" t="n">
        <f aca="false">E262+G261</f>
        <v>1981911.08486011</v>
      </c>
      <c r="H262" s="7" t="n">
        <f aca="false">H261+B$2*B$15/12</f>
        <v>793333.333333335</v>
      </c>
      <c r="I262" s="7" t="n">
        <f aca="false">G262+H262</f>
        <v>2775244.41819345</v>
      </c>
      <c r="J262" s="7" t="n">
        <f aca="false">B$4</f>
        <v>500000</v>
      </c>
      <c r="K262" s="7" t="n">
        <f aca="false">I262+J262</f>
        <v>3275244.41819345</v>
      </c>
      <c r="L262" s="7" t="n">
        <f aca="false">D262</f>
        <v>90.2944188682518</v>
      </c>
      <c r="M262" s="7" t="n">
        <f aca="false">M261*(1+(B$15/12))</f>
        <v>5926.17203988095</v>
      </c>
      <c r="N262" s="7" t="n">
        <f aca="false">M262+L262</f>
        <v>6016.4664587492</v>
      </c>
      <c r="O262" s="7" t="n">
        <f aca="false">O261*(1+(B$15/12))</f>
        <v>18501.8173881795</v>
      </c>
      <c r="P262" s="7" t="n">
        <f aca="false">J262*B$5/12</f>
        <v>833.333333333333</v>
      </c>
      <c r="Q262" s="7" t="n">
        <f aca="false">O262-N262+P262</f>
        <v>13318.6842627636</v>
      </c>
      <c r="R262" s="7" t="n">
        <f aca="false">R261+Q262</f>
        <v>1965051.52677264</v>
      </c>
      <c r="S262" s="12" t="n">
        <f aca="false">12*Q262/K262</f>
        <v>0.0487976440064645</v>
      </c>
      <c r="T262" s="7" t="n">
        <f aca="false">M262+C262</f>
        <v>15015.8769793722</v>
      </c>
      <c r="U262" s="7" t="n">
        <f aca="false">O262</f>
        <v>18501.8173881795</v>
      </c>
      <c r="V262" s="13" t="n">
        <f aca="false">U262-T262</f>
        <v>3485.94040880728</v>
      </c>
      <c r="W262" s="13" t="n">
        <f aca="false">W261+V262</f>
        <v>284807.108579196</v>
      </c>
    </row>
    <row r="263" customFormat="false" ht="12.8" hidden="false" customHeight="false" outlineLevel="0" collapsed="false">
      <c r="A263" s="11" t="n">
        <f aca="false">A262+ORG.OPENOFFICE.DAYSINMONTH(A262)</f>
        <v>51533</v>
      </c>
      <c r="B263" s="6" t="n">
        <f aca="false">B262+1</f>
        <v>239</v>
      </c>
      <c r="C263" s="7" t="n">
        <f aca="false">-1 *PMT(B$3/12, 240, B$9)</f>
        <v>9089.70493949128</v>
      </c>
      <c r="D263" s="7" t="n">
        <f aca="false">-1 * IPMT(B$3/12, B263, 240, B$9)</f>
        <v>60.296383799507</v>
      </c>
      <c r="E263" s="7" t="n">
        <f aca="false">-1 * PPMT(B$3/12, B263, 240, B$9)</f>
        <v>9029.40855569177</v>
      </c>
      <c r="F263" s="7" t="n">
        <f aca="false">F262+D263</f>
        <v>681498.987122611</v>
      </c>
      <c r="G263" s="7" t="n">
        <f aca="false">E263+G262</f>
        <v>1990940.49341581</v>
      </c>
      <c r="H263" s="7" t="n">
        <f aca="false">H262+B$2*B$15/12</f>
        <v>796666.666666669</v>
      </c>
      <c r="I263" s="7" t="n">
        <f aca="false">G263+H263</f>
        <v>2787607.16008247</v>
      </c>
      <c r="J263" s="7" t="n">
        <f aca="false">B$4</f>
        <v>500000</v>
      </c>
      <c r="K263" s="7" t="n">
        <f aca="false">I263+J263</f>
        <v>3287607.16008247</v>
      </c>
      <c r="L263" s="7" t="n">
        <f aca="false">D263</f>
        <v>60.296383799507</v>
      </c>
      <c r="M263" s="7" t="n">
        <f aca="false">M262*(1+(B$15/12))</f>
        <v>5936.04899328075</v>
      </c>
      <c r="N263" s="7" t="n">
        <f aca="false">M263+L263</f>
        <v>5996.34537708026</v>
      </c>
      <c r="O263" s="7" t="n">
        <f aca="false">O262*(1+(B$15/12))</f>
        <v>18532.6537504931</v>
      </c>
      <c r="P263" s="7" t="n">
        <f aca="false">J263*B$5/12</f>
        <v>833.333333333333</v>
      </c>
      <c r="Q263" s="7" t="n">
        <f aca="false">O263-N263+P263</f>
        <v>13369.6417067462</v>
      </c>
      <c r="R263" s="7" t="n">
        <f aca="false">R262+Q263</f>
        <v>1978421.16847939</v>
      </c>
      <c r="S263" s="12" t="n">
        <f aca="false">12*Q263/K263</f>
        <v>0.0488001432862587</v>
      </c>
      <c r="T263" s="7" t="n">
        <f aca="false">M263+C263</f>
        <v>15025.753932772</v>
      </c>
      <c r="U263" s="7" t="n">
        <f aca="false">O263</f>
        <v>18532.6537504931</v>
      </c>
      <c r="V263" s="13" t="n">
        <f aca="false">U263-T263</f>
        <v>3506.89981772111</v>
      </c>
      <c r="W263" s="13" t="n">
        <f aca="false">W262+V263</f>
        <v>288314.008396917</v>
      </c>
    </row>
    <row r="264" customFormat="false" ht="12.8" hidden="false" customHeight="false" outlineLevel="0" collapsed="false">
      <c r="A264" s="11" t="n">
        <f aca="false">A263+ORG.OPENOFFICE.DAYSINMONTH(A263)</f>
        <v>51561</v>
      </c>
      <c r="B264" s="6" t="n">
        <f aca="false">B263+1</f>
        <v>240</v>
      </c>
      <c r="C264" s="7" t="n">
        <f aca="false">-1 *PMT(B$3/12, 240, B$9)</f>
        <v>9089.70493949128</v>
      </c>
      <c r="D264" s="7" t="n">
        <f aca="false">-1 * IPMT(B$3/12, B264, 240, B$9)</f>
        <v>30.198355280535</v>
      </c>
      <c r="E264" s="7" t="n">
        <f aca="false">-1 * PPMT(B$3/12, B264, 240, B$9)</f>
        <v>9059.50658421075</v>
      </c>
      <c r="F264" s="7" t="n">
        <f aca="false">F263+D264</f>
        <v>681529.185477892</v>
      </c>
      <c r="G264" s="7" t="n">
        <f aca="false">E264+G263</f>
        <v>2000000.00000002</v>
      </c>
      <c r="H264" s="7" t="n">
        <f aca="false">H263+B$2*B$15/12</f>
        <v>800000.000000002</v>
      </c>
      <c r="I264" s="7" t="n">
        <f aca="false">G264+H264</f>
        <v>2800000.00000002</v>
      </c>
      <c r="J264" s="7" t="n">
        <f aca="false">B$4</f>
        <v>500000</v>
      </c>
      <c r="K264" s="7" t="n">
        <f aca="false">I264+J264</f>
        <v>3300000.00000002</v>
      </c>
      <c r="L264" s="7" t="n">
        <f aca="false">D264</f>
        <v>30.198355280535</v>
      </c>
      <c r="M264" s="7" t="n">
        <f aca="false">M263*(1+(B$15/12))</f>
        <v>5945.94240826955</v>
      </c>
      <c r="N264" s="7" t="n">
        <f aca="false">M264+L264</f>
        <v>5976.14076355009</v>
      </c>
      <c r="O264" s="7" t="n">
        <f aca="false">O263*(1+(B$15/12))</f>
        <v>18563.541506744</v>
      </c>
      <c r="P264" s="7" t="n">
        <f aca="false">J264*B$5/12</f>
        <v>833.333333333333</v>
      </c>
      <c r="Q264" s="7" t="n">
        <f aca="false">O264-N264+P264</f>
        <v>13420.7340765272</v>
      </c>
      <c r="R264" s="7" t="n">
        <f aca="false">R263+Q264</f>
        <v>1991841.90255592</v>
      </c>
      <c r="S264" s="12" t="n">
        <f aca="false">12*Q264/K264</f>
        <v>0.0488026693691896</v>
      </c>
      <c r="T264" s="7" t="n">
        <f aca="false">M264+C264</f>
        <v>15035.6473477608</v>
      </c>
      <c r="U264" s="7" t="n">
        <f aca="false">O264</f>
        <v>18563.541506744</v>
      </c>
      <c r="V264" s="13" t="n">
        <f aca="false">U264-T264</f>
        <v>3527.89415898314</v>
      </c>
      <c r="W264" s="13" t="n">
        <f aca="false">W263+V264</f>
        <v>291841.9025559</v>
      </c>
      <c r="X264" s="7" t="n">
        <f aca="false">SUM(V253:V264)</f>
        <v>40956.7598063179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2020-09-05T09:32:57Z</dcterms:created>
  <dc:creator/>
  <dc:description/>
  <dc:language>en-US</dc:language>
  <cp:lastModifiedBy/>
  <dcterms:modified xsi:type="dcterms:W3CDTF">2020-09-08T14:02:17Z</dcterms:modified>
  <cp:revision>44</cp:revision>
  <dc:subject/>
  <dc:title/>
</cp:coreProperties>
</file>